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anish/Downloads/"/>
    </mc:Choice>
  </mc:AlternateContent>
  <xr:revisionPtr revIDLastSave="0" documentId="13_ncr:1_{DC04C689-9E7D-CF44-81D4-9512EDE15686}" xr6:coauthVersionLast="47" xr6:coauthVersionMax="47" xr10:uidLastSave="{00000000-0000-0000-0000-000000000000}"/>
  <bookViews>
    <workbookView xWindow="0" yWindow="500" windowWidth="51200" windowHeight="27060" xr2:uid="{00000000-000D-0000-FFFF-FFFF00000000}"/>
  </bookViews>
  <sheets>
    <sheet name="1 Year" sheetId="1" r:id="rId1"/>
    <sheet name="Multi Yea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mlGwSLRovGsh7/KR0HrWywOJkeKQUn4x+eAPo0vmUok="/>
    </ext>
  </extLst>
</workbook>
</file>

<file path=xl/calcChain.xml><?xml version="1.0" encoding="utf-8"?>
<calcChain xmlns="http://schemas.openxmlformats.org/spreadsheetml/2006/main">
  <c r="F12" i="2" l="1"/>
  <c r="F13" i="2" s="1"/>
  <c r="G27" i="1"/>
  <c r="E27" i="1"/>
  <c r="G14" i="1"/>
  <c r="E14" i="1"/>
  <c r="I13" i="1"/>
  <c r="I27" i="1" s="1"/>
  <c r="G13" i="1"/>
  <c r="G29" i="1" s="1"/>
  <c r="E13" i="1"/>
  <c r="E29" i="1" s="1"/>
  <c r="F25" i="2" l="1"/>
  <c r="I16" i="1"/>
  <c r="I29" i="1"/>
  <c r="I14" i="1"/>
  <c r="E16" i="1"/>
  <c r="F16" i="2"/>
  <c r="F24" i="2"/>
  <c r="G16" i="1"/>
  <c r="F14" i="2"/>
  <c r="G18" i="1" l="1"/>
  <c r="F19" i="2"/>
  <c r="F18" i="2"/>
  <c r="E18" i="1"/>
  <c r="I18" i="1"/>
  <c r="F20" i="2" l="1"/>
  <c r="F21" i="2" s="1"/>
  <c r="F23" i="2" s="1"/>
  <c r="I21" i="1"/>
  <c r="I20" i="1"/>
  <c r="G20" i="1"/>
  <c r="G21" i="1"/>
  <c r="G22" i="1" s="1"/>
  <c r="E20" i="1"/>
  <c r="E21" i="1"/>
  <c r="F27" i="2" l="1"/>
  <c r="I22" i="1"/>
  <c r="I24" i="1" s="1"/>
  <c r="I26" i="1" s="1"/>
  <c r="E22" i="1"/>
  <c r="E24" i="1" s="1"/>
  <c r="E26" i="1" s="1"/>
  <c r="G24" i="1"/>
  <c r="G26" i="1" s="1"/>
  <c r="E32" i="1" l="1"/>
  <c r="E30" i="1"/>
  <c r="E31" i="1" s="1"/>
  <c r="E33" i="1" s="1"/>
  <c r="I32" i="1"/>
  <c r="I30" i="1"/>
  <c r="I31" i="1" s="1"/>
  <c r="I33" i="1" s="1"/>
  <c r="F29" i="2"/>
  <c r="F28" i="2"/>
  <c r="G32" i="1"/>
  <c r="G30" i="1"/>
  <c r="G31" i="1" s="1"/>
  <c r="G33" i="1" s="1"/>
  <c r="I34" i="1" l="1"/>
  <c r="I35" i="1"/>
  <c r="G34" i="1"/>
  <c r="G35" i="1"/>
  <c r="E34" i="1"/>
  <c r="E35" i="1"/>
  <c r="F30" i="2"/>
  <c r="F32" i="2"/>
  <c r="H12" i="2" l="1"/>
  <c r="F33" i="2"/>
  <c r="F35" i="2"/>
  <c r="H24" i="2" s="1"/>
  <c r="H13" i="2" l="1"/>
  <c r="H14" i="2" s="1"/>
  <c r="H25" i="2"/>
  <c r="H16" i="2" l="1"/>
  <c r="H18" i="2" l="1"/>
  <c r="H19" i="2"/>
  <c r="H20" i="2"/>
  <c r="H21" i="2" l="1"/>
  <c r="H23" i="2" s="1"/>
  <c r="H27" i="2" l="1"/>
  <c r="H28" i="2" l="1"/>
  <c r="H29" i="2"/>
  <c r="H30" i="2" l="1"/>
  <c r="H32" i="2"/>
  <c r="H33" i="2" l="1"/>
  <c r="H35" i="2"/>
  <c r="J24" i="2" s="1"/>
  <c r="J12" i="2"/>
  <c r="J25" i="2" l="1"/>
  <c r="J13" i="2"/>
  <c r="J14" i="2" s="1"/>
  <c r="J16" i="2" l="1"/>
  <c r="J18" i="2" l="1"/>
  <c r="J19" i="2"/>
  <c r="J20" i="2" s="1"/>
  <c r="J21" i="2" l="1"/>
  <c r="J23" i="2" s="1"/>
  <c r="J27" i="2" l="1"/>
  <c r="J29" i="2" l="1"/>
  <c r="J28" i="2"/>
  <c r="J30" i="2" l="1"/>
  <c r="J32" i="2"/>
  <c r="J33" i="2" l="1"/>
  <c r="J35" i="2"/>
  <c r="L24" i="2" s="1"/>
  <c r="L12" i="2"/>
  <c r="L25" i="2" l="1"/>
  <c r="L13" i="2"/>
  <c r="L14" i="2" s="1"/>
  <c r="L16" i="2" l="1"/>
  <c r="L18" i="2" l="1"/>
  <c r="L19" i="2"/>
  <c r="L20" i="2" s="1"/>
  <c r="L21" i="2" l="1"/>
  <c r="L23" i="2" s="1"/>
  <c r="L27" i="2" l="1"/>
  <c r="L28" i="2" l="1"/>
  <c r="L29" i="2"/>
  <c r="L30" i="2" l="1"/>
  <c r="L32" i="2"/>
  <c r="L33" i="2" l="1"/>
  <c r="L35" i="2"/>
  <c r="N24" i="2" s="1"/>
  <c r="N12" i="2"/>
  <c r="N13" i="2" l="1"/>
  <c r="N25" i="2"/>
  <c r="N14" i="2"/>
  <c r="N16" i="2"/>
  <c r="N19" i="2" l="1"/>
  <c r="N18" i="2"/>
  <c r="N20" i="2" l="1"/>
  <c r="N21" i="2" s="1"/>
  <c r="N23" i="2" s="1"/>
  <c r="N27" i="2" l="1"/>
  <c r="N28" i="2" l="1"/>
  <c r="N29" i="2"/>
  <c r="N30" i="2" l="1"/>
  <c r="N32" i="2"/>
  <c r="N35" i="2" l="1"/>
  <c r="N33" i="2"/>
</calcChain>
</file>

<file path=xl/sharedStrings.xml><?xml version="1.0" encoding="utf-8"?>
<sst xmlns="http://schemas.openxmlformats.org/spreadsheetml/2006/main" count="153" uniqueCount="99">
  <si>
    <t>Assumptions</t>
  </si>
  <si>
    <t>Capital Contribution (Rs.)</t>
  </si>
  <si>
    <t>a</t>
  </si>
  <si>
    <t>Management Fee (% per annum)</t>
  </si>
  <si>
    <t>b</t>
  </si>
  <si>
    <t>Other Expenses (% per annum) *</t>
  </si>
  <si>
    <t>c</t>
  </si>
  <si>
    <t>Performance (% per annum)</t>
  </si>
  <si>
    <t>d</t>
  </si>
  <si>
    <t>Hurdle Rate of Return (% per annum)</t>
  </si>
  <si>
    <t>e</t>
  </si>
  <si>
    <t>Brokerage and Transaction cost *</t>
  </si>
  <si>
    <t>f</t>
  </si>
  <si>
    <t>Scenario 1</t>
  </si>
  <si>
    <t>Scenario 2</t>
  </si>
  <si>
    <t>Scenario 3</t>
  </si>
  <si>
    <t>Variable Fee Illustration</t>
  </si>
  <si>
    <t>Gain of</t>
  </si>
  <si>
    <t>Loss of</t>
  </si>
  <si>
    <t>No Change</t>
  </si>
  <si>
    <t>Capital Contributed / Assets under Management</t>
  </si>
  <si>
    <t>i</t>
  </si>
  <si>
    <t>i = a</t>
  </si>
  <si>
    <t>Gain / (Loss) on Investment based on the Scenario</t>
  </si>
  <si>
    <t>ii</t>
  </si>
  <si>
    <t>ii= i*Scenario</t>
  </si>
  <si>
    <t>Gross Value of the Portfolio at the end of the year</t>
  </si>
  <si>
    <t>iii</t>
  </si>
  <si>
    <t>iii= I + ii</t>
  </si>
  <si>
    <t>Daily Weighted Average assets under management</t>
  </si>
  <si>
    <t>iv</t>
  </si>
  <si>
    <t>iv= (i + iii) / 2</t>
  </si>
  <si>
    <t>Other Expense</t>
  </si>
  <si>
    <t>v</t>
  </si>
  <si>
    <t>v= iv x c</t>
  </si>
  <si>
    <t>Brokerage and Transaction cost</t>
  </si>
  <si>
    <t>vi</t>
  </si>
  <si>
    <t>vi= iv x f</t>
  </si>
  <si>
    <t>Management Fees</t>
  </si>
  <si>
    <t>vii</t>
  </si>
  <si>
    <t>vii = (iv + v +vi) x b</t>
  </si>
  <si>
    <t>Total charges before Performance fee.</t>
  </si>
  <si>
    <t>viii</t>
  </si>
  <si>
    <t>viii = v + vi + vii</t>
  </si>
  <si>
    <t>Gross Value of the Portfolio before Performance fee</t>
  </si>
  <si>
    <t>ix</t>
  </si>
  <si>
    <t>ix = iii + viii</t>
  </si>
  <si>
    <t>High Water Mark Value (HWM) (Capital contributed for 1st year and second year onwards as defined in the agreement</t>
  </si>
  <si>
    <t>x</t>
  </si>
  <si>
    <t>Hurdle Rate of return or as defined in the PMS agreement</t>
  </si>
  <si>
    <t>xi</t>
  </si>
  <si>
    <t>xi = I x e</t>
  </si>
  <si>
    <t>Portfolio value in excess of Hurdle Rate Return</t>
  </si>
  <si>
    <t>xii</t>
  </si>
  <si>
    <t>xii = ix - x - xi</t>
  </si>
  <si>
    <t>Profit share of the PMS</t>
  </si>
  <si>
    <t>xiii</t>
  </si>
  <si>
    <t>xiii = xiii x d</t>
  </si>
  <si>
    <t>Is the Performance Fee charged?</t>
  </si>
  <si>
    <t>xiv</t>
  </si>
  <si>
    <t>xiv = ix &gt; (x+xi) then Yes else No P Fees</t>
  </si>
  <si>
    <t>Net value of the Portfolio at the end of the year after all fees and expenses</t>
  </si>
  <si>
    <t>xv</t>
  </si>
  <si>
    <t>xv= ix + xiii</t>
  </si>
  <si>
    <t xml:space="preserve">% Portfolio Return </t>
  </si>
  <si>
    <t>xvi</t>
  </si>
  <si>
    <t>xvi = ((xv - i) / i) %</t>
  </si>
  <si>
    <t>High Water Mark to be carried forward for next year</t>
  </si>
  <si>
    <t>xvii</t>
  </si>
  <si>
    <t>xvii = Max (x , xvi)</t>
  </si>
  <si>
    <t>*maxium permissible rate per regulations. We expect our costs to be lower</t>
  </si>
  <si>
    <t>Other Expenses (% per annum)*</t>
  </si>
  <si>
    <t>Brokerage and Transaction cost*</t>
  </si>
  <si>
    <t>Fees</t>
  </si>
  <si>
    <t>Yr 1</t>
  </si>
  <si>
    <t>Yr 2</t>
  </si>
  <si>
    <t>Yr 3</t>
  </si>
  <si>
    <t>Yr 4</t>
  </si>
  <si>
    <t>Yr 5</t>
  </si>
  <si>
    <t>Gain / (Loss)</t>
  </si>
  <si>
    <t xml:space="preserve">Capital Contributed /Assets under Management </t>
  </si>
  <si>
    <t xml:space="preserve">Gain / (Loss) on Investment based on the Scenario </t>
  </si>
  <si>
    <t xml:space="preserve">Gross Value of the Portfolio at the end of the year </t>
  </si>
  <si>
    <t xml:space="preserve">Daily Weighted Average assets under management </t>
  </si>
  <si>
    <t xml:space="preserve">Management Fees </t>
  </si>
  <si>
    <t>vii = (iv + v + vi) x b</t>
  </si>
  <si>
    <t>Total charges during the year (Sum of v, vi and vii)</t>
  </si>
  <si>
    <t xml:space="preserve">Value of the Portfolio before Performance fee </t>
  </si>
  <si>
    <t>High Water Mark Value (HWM)(Capital contributed for 1st year and second year onwards as the value derived for previous year)</t>
  </si>
  <si>
    <t xml:space="preserve">Hurdle Rate of return </t>
  </si>
  <si>
    <t>xi = i x e</t>
  </si>
  <si>
    <t>Profit Share To be taken by PMS</t>
  </si>
  <si>
    <t>xiv = xiii x d</t>
  </si>
  <si>
    <t>xv = ix &gt; (x+xi) then Yes else No P Fees</t>
  </si>
  <si>
    <t>xvi = ix + xiv</t>
  </si>
  <si>
    <t>xvii = ((xvi - i) / i) %</t>
  </si>
  <si>
    <t>xix</t>
  </si>
  <si>
    <t xml:space="preserve">Notes: </t>
  </si>
  <si>
    <t>This is only a generic format for illustration, each portfolio manager can add numbers and method's of calculation as per the terms and conditions of the PMS agreement and as permitted under SEBI regulations.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</si>
</sst>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 ;_ * \-#,##0_ ;_ * &quot;-&quot;??_ ;_ @_ "/>
    <numFmt numFmtId="165" formatCode="0.0%"/>
    <numFmt numFmtId="166" formatCode="#,##0_ ;[Red]\-#,##0\ "/>
    <numFmt numFmtId="167" formatCode="_ * #,##0.00_ ;_ * \-#,##0.00_ ;_ * &quot;-&quot;??_ ;_ @_ "/>
    <numFmt numFmtId="168" formatCode="#,##0.00_ ;[Red]\-#,##0.00\ "/>
    <numFmt numFmtId="169" formatCode="0.000000000000000%"/>
    <numFmt numFmtId="170" formatCode="#,##0.0_ ;[Red]\-#,##0.0\ "/>
  </numFmts>
  <fonts count="8" x14ac:knownFonts="1">
    <font>
      <sz val="11"/>
      <color theme="1"/>
      <name val="Calibri"/>
      <scheme val="minor"/>
    </font>
    <font>
      <sz val="12"/>
      <color theme="1"/>
      <name val="Arial"/>
      <family val="2"/>
    </font>
    <font>
      <b/>
      <sz val="12"/>
      <color rgb="FF231F2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0" fontId="3" fillId="0" borderId="4" xfId="0" applyNumberFormat="1" applyFont="1" applyBorder="1" applyAlignment="1">
      <alignment horizontal="right" vertical="center" wrapText="1"/>
    </xf>
    <xf numFmtId="9" fontId="3" fillId="0" borderId="4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/>
    <xf numFmtId="0" fontId="1" fillId="0" borderId="9" xfId="0" applyFont="1" applyBorder="1"/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3" fontId="1" fillId="2" borderId="18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0" fontId="1" fillId="2" borderId="18" xfId="0" applyNumberFormat="1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0" fontId="1" fillId="0" borderId="0" xfId="0" applyNumberFormat="1" applyFont="1" applyAlignment="1">
      <alignment vertical="center"/>
    </xf>
    <xf numFmtId="0" fontId="7" fillId="0" borderId="24" xfId="0" applyFont="1" applyBorder="1" applyAlignment="1">
      <alignment horizontal="right" vertical="center"/>
    </xf>
    <xf numFmtId="9" fontId="7" fillId="3" borderId="25" xfId="0" applyNumberFormat="1" applyFont="1" applyFill="1" applyBorder="1" applyAlignment="1">
      <alignment horizontal="left" vertical="center"/>
    </xf>
    <xf numFmtId="0" fontId="7" fillId="0" borderId="26" xfId="0" applyFont="1" applyBorder="1" applyAlignment="1">
      <alignment horizontal="right" vertical="center"/>
    </xf>
    <xf numFmtId="9" fontId="7" fillId="3" borderId="26" xfId="0" applyNumberFormat="1" applyFont="1" applyFill="1" applyBorder="1" applyAlignment="1">
      <alignment horizontal="left" vertical="center"/>
    </xf>
    <xf numFmtId="9" fontId="7" fillId="3" borderId="27" xfId="0" applyNumberFormat="1" applyFont="1" applyFill="1" applyBorder="1" applyAlignment="1">
      <alignment horizontal="left" vertical="center"/>
    </xf>
    <xf numFmtId="0" fontId="1" fillId="0" borderId="18" xfId="0" quotePrefix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166" fontId="1" fillId="0" borderId="9" xfId="0" applyNumberFormat="1" applyFont="1" applyBorder="1" applyAlignment="1">
      <alignment vertical="center"/>
    </xf>
    <xf numFmtId="2" fontId="1" fillId="0" borderId="0" xfId="0" applyNumberFormat="1" applyFont="1" applyAlignment="1">
      <alignment vertical="center"/>
    </xf>
    <xf numFmtId="9" fontId="1" fillId="0" borderId="0" xfId="0" applyNumberFormat="1" applyFont="1" applyAlignment="1">
      <alignment vertical="center"/>
    </xf>
    <xf numFmtId="169" fontId="1" fillId="0" borderId="0" xfId="0" applyNumberFormat="1" applyFont="1" applyAlignment="1">
      <alignment vertical="center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168" fontId="1" fillId="0" borderId="0" xfId="0" applyNumberFormat="1" applyFont="1" applyAlignment="1">
      <alignment vertical="center"/>
    </xf>
    <xf numFmtId="168" fontId="1" fillId="0" borderId="9" xfId="0" applyNumberFormat="1" applyFont="1" applyBorder="1" applyAlignment="1">
      <alignment vertical="center"/>
    </xf>
    <xf numFmtId="166" fontId="1" fillId="0" borderId="0" xfId="0" applyNumberFormat="1" applyFont="1" applyAlignment="1">
      <alignment vertical="center"/>
    </xf>
    <xf numFmtId="0" fontId="1" fillId="0" borderId="20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10" fontId="1" fillId="0" borderId="9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32" xfId="0" applyFont="1" applyBorder="1" applyAlignment="1">
      <alignment vertical="center"/>
    </xf>
    <xf numFmtId="0" fontId="7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right" vertical="center" wrapText="1"/>
    </xf>
    <xf numFmtId="0" fontId="4" fillId="0" borderId="2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3" xfId="0" applyFont="1" applyBorder="1"/>
    <xf numFmtId="3" fontId="6" fillId="0" borderId="5" xfId="0" applyNumberFormat="1" applyFont="1" applyBorder="1" applyAlignment="1">
      <alignment horizontal="right" vertical="center" wrapText="1"/>
    </xf>
    <xf numFmtId="0" fontId="4" fillId="0" borderId="7" xfId="0" applyFont="1" applyBorder="1"/>
    <xf numFmtId="0" fontId="4" fillId="0" borderId="12" xfId="0" applyFont="1" applyBorder="1"/>
    <xf numFmtId="0" fontId="4" fillId="0" borderId="4" xfId="0" applyFont="1" applyBorder="1"/>
    <xf numFmtId="0" fontId="3" fillId="0" borderId="8" xfId="0" applyFont="1" applyBorder="1" applyAlignment="1">
      <alignment horizontal="center" vertical="center" wrapText="1"/>
    </xf>
    <xf numFmtId="0" fontId="4" fillId="0" borderId="14" xfId="0" applyFont="1" applyBorder="1"/>
    <xf numFmtId="164" fontId="3" fillId="0" borderId="8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165" fontId="3" fillId="0" borderId="8" xfId="0" applyNumberFormat="1" applyFont="1" applyBorder="1" applyAlignment="1">
      <alignment horizontal="right" vertical="center" wrapText="1"/>
    </xf>
    <xf numFmtId="164" fontId="3" fillId="0" borderId="0" xfId="0" applyNumberFormat="1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9" fontId="5" fillId="0" borderId="1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/>
    <xf numFmtId="0" fontId="1" fillId="0" borderId="12" xfId="0" applyFont="1" applyBorder="1" applyAlignment="1">
      <alignment horizontal="center" vertical="top" wrapText="1"/>
    </xf>
    <xf numFmtId="0" fontId="4" fillId="0" borderId="13" xfId="0" applyFont="1" applyBorder="1"/>
    <xf numFmtId="164" fontId="3" fillId="0" borderId="5" xfId="0" applyNumberFormat="1" applyFont="1" applyBorder="1" applyAlignment="1">
      <alignment horizontal="center" vertical="center" wrapText="1"/>
    </xf>
    <xf numFmtId="166" fontId="1" fillId="0" borderId="28" xfId="0" applyNumberFormat="1" applyFont="1" applyBorder="1" applyAlignment="1">
      <alignment horizontal="right" vertical="center"/>
    </xf>
    <xf numFmtId="0" fontId="4" fillId="0" borderId="17" xfId="0" applyFont="1" applyBorder="1"/>
    <xf numFmtId="167" fontId="1" fillId="0" borderId="28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 wrapText="1"/>
    </xf>
    <xf numFmtId="0" fontId="4" fillId="0" borderId="19" xfId="0" applyFont="1" applyBorder="1"/>
    <xf numFmtId="0" fontId="4" fillId="0" borderId="20" xfId="0" applyFont="1" applyBorder="1"/>
    <xf numFmtId="0" fontId="4" fillId="0" borderId="22" xfId="0" applyFont="1" applyBorder="1"/>
    <xf numFmtId="0" fontId="4" fillId="0" borderId="23" xfId="0" applyFont="1" applyBorder="1"/>
    <xf numFmtId="0" fontId="7" fillId="0" borderId="8" xfId="0" applyFont="1" applyBorder="1" applyAlignment="1">
      <alignment horizontal="center" vertical="center"/>
    </xf>
    <xf numFmtId="0" fontId="4" fillId="0" borderId="21" xfId="0" applyFont="1" applyBorder="1"/>
    <xf numFmtId="0" fontId="1" fillId="0" borderId="29" xfId="0" applyFont="1" applyBorder="1" applyAlignment="1">
      <alignment horizontal="center" vertical="center" wrapText="1"/>
    </xf>
    <xf numFmtId="0" fontId="4" fillId="0" borderId="29" xfId="0" applyFont="1" applyBorder="1"/>
    <xf numFmtId="168" fontId="1" fillId="0" borderId="28" xfId="0" applyNumberFormat="1" applyFont="1" applyBorder="1" applyAlignment="1">
      <alignment horizontal="right" vertical="center"/>
    </xf>
    <xf numFmtId="0" fontId="1" fillId="0" borderId="28" xfId="0" applyFont="1" applyBorder="1" applyAlignment="1">
      <alignment horizontal="center" vertical="center"/>
    </xf>
    <xf numFmtId="170" fontId="1" fillId="0" borderId="28" xfId="0" applyNumberFormat="1" applyFont="1" applyBorder="1" applyAlignment="1">
      <alignment horizontal="right" vertical="center"/>
    </xf>
    <xf numFmtId="10" fontId="1" fillId="0" borderId="2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166" fontId="1" fillId="0" borderId="3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L18" sqref="L18"/>
    </sheetView>
  </sheetViews>
  <sheetFormatPr baseColWidth="10" defaultColWidth="14.5" defaultRowHeight="15" customHeight="1" x14ac:dyDescent="0.2"/>
  <cols>
    <col min="1" max="1" width="10.83203125" customWidth="1"/>
    <col min="2" max="2" width="39.83203125" customWidth="1"/>
    <col min="3" max="3" width="10.83203125" customWidth="1"/>
    <col min="4" max="4" width="19.5" customWidth="1"/>
    <col min="5" max="5" width="12.33203125" customWidth="1"/>
    <col min="6" max="26" width="10.83203125" customWidth="1"/>
  </cols>
  <sheetData>
    <row r="1" spans="1:26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2">
      <c r="A2" s="1"/>
      <c r="B2" s="2" t="s">
        <v>0</v>
      </c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1"/>
      <c r="B3" s="4" t="s">
        <v>1</v>
      </c>
      <c r="C3" s="5" t="s">
        <v>2</v>
      </c>
      <c r="D3" s="6">
        <v>5000000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x14ac:dyDescent="0.2">
      <c r="A4" s="1"/>
      <c r="B4" s="4" t="s">
        <v>3</v>
      </c>
      <c r="C4" s="5" t="s">
        <v>4</v>
      </c>
      <c r="D4" s="7">
        <v>1.2500000000000001E-2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 x14ac:dyDescent="0.2">
      <c r="A5" s="1"/>
      <c r="B5" s="4" t="s">
        <v>5</v>
      </c>
      <c r="C5" s="5" t="s">
        <v>6</v>
      </c>
      <c r="D5" s="7">
        <v>5.0000000000000001E-3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 x14ac:dyDescent="0.2">
      <c r="A6" s="1"/>
      <c r="B6" s="4" t="s">
        <v>7</v>
      </c>
      <c r="C6" s="5" t="s">
        <v>8</v>
      </c>
      <c r="D6" s="8">
        <v>0.12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 x14ac:dyDescent="0.2">
      <c r="A7" s="1"/>
      <c r="B7" s="4" t="s">
        <v>9</v>
      </c>
      <c r="C7" s="5" t="s">
        <v>10</v>
      </c>
      <c r="D7" s="8">
        <v>0.1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 x14ac:dyDescent="0.2">
      <c r="A8" s="1"/>
      <c r="B8" s="4" t="s">
        <v>11</v>
      </c>
      <c r="C8" s="5" t="s">
        <v>12</v>
      </c>
      <c r="D8" s="7">
        <v>2E-3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"/>
      <c r="B9" s="4"/>
      <c r="C9" s="5"/>
      <c r="D9" s="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"/>
      <c r="B10" s="80"/>
      <c r="C10" s="81"/>
      <c r="D10" s="66"/>
      <c r="E10" s="82" t="s">
        <v>13</v>
      </c>
      <c r="F10" s="62"/>
      <c r="G10" s="82" t="s">
        <v>14</v>
      </c>
      <c r="H10" s="62"/>
      <c r="I10" s="82" t="s">
        <v>15</v>
      </c>
      <c r="J10" s="6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"/>
      <c r="B11" s="83" t="s">
        <v>16</v>
      </c>
      <c r="C11" s="74"/>
      <c r="D11" s="84"/>
      <c r="E11" s="77" t="s">
        <v>17</v>
      </c>
      <c r="F11" s="78">
        <v>0.2</v>
      </c>
      <c r="G11" s="77" t="s">
        <v>18</v>
      </c>
      <c r="H11" s="78">
        <v>-0.1</v>
      </c>
      <c r="I11" s="77" t="s">
        <v>19</v>
      </c>
      <c r="J11" s="78"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"/>
      <c r="B12" s="85"/>
      <c r="C12" s="86"/>
      <c r="D12" s="68"/>
      <c r="E12" s="64"/>
      <c r="F12" s="64"/>
      <c r="G12" s="64"/>
      <c r="H12" s="64"/>
      <c r="I12" s="64"/>
      <c r="J12" s="6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"/>
      <c r="B13" s="4" t="s">
        <v>20</v>
      </c>
      <c r="C13" s="5" t="s">
        <v>21</v>
      </c>
      <c r="D13" s="5" t="s">
        <v>22</v>
      </c>
      <c r="E13" s="71">
        <f>D3</f>
        <v>5000000</v>
      </c>
      <c r="F13" s="62"/>
      <c r="G13" s="79">
        <f>D3</f>
        <v>5000000</v>
      </c>
      <c r="H13" s="62"/>
      <c r="I13" s="79">
        <f>D3</f>
        <v>5000000</v>
      </c>
      <c r="J13" s="6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5" customHeight="1" x14ac:dyDescent="0.2">
      <c r="A14" s="1"/>
      <c r="B14" s="63" t="s">
        <v>23</v>
      </c>
      <c r="C14" s="63" t="s">
        <v>24</v>
      </c>
      <c r="D14" s="63" t="s">
        <v>25</v>
      </c>
      <c r="E14" s="87">
        <f>E13*F11</f>
        <v>1000000</v>
      </c>
      <c r="F14" s="66"/>
      <c r="G14" s="87">
        <f>G13*H11</f>
        <v>-500000</v>
      </c>
      <c r="H14" s="66"/>
      <c r="I14" s="87">
        <f>I13*J11</f>
        <v>0</v>
      </c>
      <c r="J14" s="6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64"/>
      <c r="C15" s="64"/>
      <c r="D15" s="64"/>
      <c r="E15" s="67"/>
      <c r="F15" s="68"/>
      <c r="G15" s="67"/>
      <c r="H15" s="68"/>
      <c r="I15" s="67"/>
      <c r="J15" s="6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"/>
      <c r="B16" s="4" t="s">
        <v>26</v>
      </c>
      <c r="C16" s="5" t="s">
        <v>27</v>
      </c>
      <c r="D16" s="5" t="s">
        <v>28</v>
      </c>
      <c r="E16" s="79">
        <f>E13+E14</f>
        <v>6000000</v>
      </c>
      <c r="F16" s="62"/>
      <c r="G16" s="79">
        <f>G13+G14</f>
        <v>4500000</v>
      </c>
      <c r="H16" s="62"/>
      <c r="I16" s="79">
        <f>I13+I14</f>
        <v>5000000</v>
      </c>
      <c r="J16" s="6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69"/>
      <c r="C17" s="70"/>
      <c r="D17" s="70"/>
      <c r="E17" s="70"/>
      <c r="F17" s="70"/>
      <c r="G17" s="70"/>
      <c r="H17" s="70"/>
      <c r="I17" s="70"/>
      <c r="J17" s="6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4.5" customHeight="1" x14ac:dyDescent="0.2">
      <c r="A18" s="1"/>
      <c r="B18" s="4" t="s">
        <v>29</v>
      </c>
      <c r="C18" s="5" t="s">
        <v>30</v>
      </c>
      <c r="D18" s="5" t="s">
        <v>31</v>
      </c>
      <c r="E18" s="79">
        <f>(E13+E16)/2</f>
        <v>5500000</v>
      </c>
      <c r="F18" s="62"/>
      <c r="G18" s="79">
        <f>(G13+G16)/2</f>
        <v>4750000</v>
      </c>
      <c r="H18" s="62"/>
      <c r="I18" s="79">
        <f>(I13+I16)/2</f>
        <v>5000000</v>
      </c>
      <c r="J18" s="6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69"/>
      <c r="C19" s="70"/>
      <c r="D19" s="70"/>
      <c r="E19" s="70"/>
      <c r="F19" s="70"/>
      <c r="G19" s="70"/>
      <c r="H19" s="70"/>
      <c r="I19" s="70"/>
      <c r="J19" s="6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4" t="s">
        <v>32</v>
      </c>
      <c r="C20" s="5" t="s">
        <v>33</v>
      </c>
      <c r="D20" s="5" t="s">
        <v>34</v>
      </c>
      <c r="E20" s="61">
        <f>-E18*$D$5</f>
        <v>-27500</v>
      </c>
      <c r="F20" s="62"/>
      <c r="G20" s="61">
        <f>-G18*$D$5</f>
        <v>-23750</v>
      </c>
      <c r="H20" s="62"/>
      <c r="I20" s="61">
        <f>-I18*$D$5</f>
        <v>-25000</v>
      </c>
      <c r="J20" s="6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4" t="s">
        <v>35</v>
      </c>
      <c r="C21" s="5" t="s">
        <v>36</v>
      </c>
      <c r="D21" s="5" t="s">
        <v>37</v>
      </c>
      <c r="E21" s="61">
        <f>-E18*$D$8</f>
        <v>-11000</v>
      </c>
      <c r="F21" s="62"/>
      <c r="G21" s="61">
        <f>-G18*$D$8</f>
        <v>-9500</v>
      </c>
      <c r="H21" s="62"/>
      <c r="I21" s="61">
        <f>-I18*$D$8</f>
        <v>-10000</v>
      </c>
      <c r="J21" s="6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 x14ac:dyDescent="0.2">
      <c r="A22" s="1"/>
      <c r="B22" s="63" t="s">
        <v>38</v>
      </c>
      <c r="C22" s="63" t="s">
        <v>39</v>
      </c>
      <c r="D22" s="63" t="s">
        <v>40</v>
      </c>
      <c r="E22" s="65">
        <f>-(E18+E20+E21)*$D$4</f>
        <v>-68268.75</v>
      </c>
      <c r="F22" s="66"/>
      <c r="G22" s="65">
        <f>-(G18+G20+G21)*$D$4</f>
        <v>-58959.375</v>
      </c>
      <c r="H22" s="66"/>
      <c r="I22" s="65">
        <f>-(I18+I20+I21)*$D$4</f>
        <v>-62062.5</v>
      </c>
      <c r="J22" s="6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64"/>
      <c r="C23" s="64"/>
      <c r="D23" s="64"/>
      <c r="E23" s="67"/>
      <c r="F23" s="68"/>
      <c r="G23" s="67"/>
      <c r="H23" s="68"/>
      <c r="I23" s="67"/>
      <c r="J23" s="6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4.5" customHeight="1" x14ac:dyDescent="0.2">
      <c r="A24" s="1"/>
      <c r="B24" s="4" t="s">
        <v>41</v>
      </c>
      <c r="C24" s="5" t="s">
        <v>42</v>
      </c>
      <c r="D24" s="5" t="s">
        <v>43</v>
      </c>
      <c r="E24" s="65">
        <f>E20+E21+E22</f>
        <v>-106768.75</v>
      </c>
      <c r="F24" s="66"/>
      <c r="G24" s="65">
        <f>G20+G21+G22</f>
        <v>-92209.375</v>
      </c>
      <c r="H24" s="66"/>
      <c r="I24" s="65">
        <f>I20+I21+I22</f>
        <v>-97062.5</v>
      </c>
      <c r="J24" s="6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69"/>
      <c r="C25" s="70"/>
      <c r="D25" s="70"/>
      <c r="E25" s="70"/>
      <c r="F25" s="70"/>
      <c r="G25" s="70"/>
      <c r="H25" s="70"/>
      <c r="I25" s="70"/>
      <c r="J25" s="6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4.5" customHeight="1" x14ac:dyDescent="0.2">
      <c r="A26" s="1"/>
      <c r="B26" s="4" t="s">
        <v>44</v>
      </c>
      <c r="C26" s="5" t="s">
        <v>45</v>
      </c>
      <c r="D26" s="5" t="s">
        <v>46</v>
      </c>
      <c r="E26" s="71">
        <f>E16+E24</f>
        <v>5893231.25</v>
      </c>
      <c r="F26" s="62"/>
      <c r="G26" s="71">
        <f>G16+G24</f>
        <v>4407790.625</v>
      </c>
      <c r="H26" s="62"/>
      <c r="I26" s="71">
        <f>I16+I24</f>
        <v>4902937.5</v>
      </c>
      <c r="J26" s="6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90.75" customHeight="1" x14ac:dyDescent="0.2">
      <c r="A27" s="1"/>
      <c r="B27" s="63" t="s">
        <v>47</v>
      </c>
      <c r="C27" s="63" t="s">
        <v>48</v>
      </c>
      <c r="D27" s="63"/>
      <c r="E27" s="72">
        <f>E13</f>
        <v>5000000</v>
      </c>
      <c r="F27" s="66"/>
      <c r="G27" s="72">
        <f>G13</f>
        <v>5000000</v>
      </c>
      <c r="H27" s="66"/>
      <c r="I27" s="72">
        <f>I13</f>
        <v>5000000</v>
      </c>
      <c r="J27" s="6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2">
      <c r="A28" s="1"/>
      <c r="B28" s="64"/>
      <c r="C28" s="64"/>
      <c r="D28" s="64"/>
      <c r="E28" s="67"/>
      <c r="F28" s="68"/>
      <c r="G28" s="67"/>
      <c r="H28" s="68"/>
      <c r="I28" s="67"/>
      <c r="J28" s="6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4.5" customHeight="1" x14ac:dyDescent="0.2">
      <c r="A29" s="1"/>
      <c r="B29" s="4" t="s">
        <v>49</v>
      </c>
      <c r="C29" s="5" t="s">
        <v>50</v>
      </c>
      <c r="D29" s="5" t="s">
        <v>51</v>
      </c>
      <c r="E29" s="71">
        <f>E13*$D$7</f>
        <v>500000</v>
      </c>
      <c r="F29" s="62"/>
      <c r="G29" s="71">
        <f>G13*$D$7</f>
        <v>500000</v>
      </c>
      <c r="H29" s="62"/>
      <c r="I29" s="71">
        <f>I13*$D$7</f>
        <v>500000</v>
      </c>
      <c r="J29" s="6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4" t="s">
        <v>52</v>
      </c>
      <c r="C30" s="5" t="s">
        <v>53</v>
      </c>
      <c r="D30" s="5" t="s">
        <v>54</v>
      </c>
      <c r="E30" s="71">
        <f>MAX(0,(E26-E27-E29))</f>
        <v>393231.25</v>
      </c>
      <c r="F30" s="62"/>
      <c r="G30" s="71">
        <f>MAX(0,(G26-G27-G29))</f>
        <v>0</v>
      </c>
      <c r="H30" s="62"/>
      <c r="I30" s="71">
        <f>MAX(0,(I26-I27-I29))</f>
        <v>0</v>
      </c>
      <c r="J30" s="6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4" t="s">
        <v>55</v>
      </c>
      <c r="C31" s="5" t="s">
        <v>56</v>
      </c>
      <c r="D31" s="5" t="s">
        <v>57</v>
      </c>
      <c r="E31" s="65">
        <f>-E30*$D$6</f>
        <v>-47187.75</v>
      </c>
      <c r="F31" s="66"/>
      <c r="G31" s="65">
        <f>-G30*$D$6</f>
        <v>0</v>
      </c>
      <c r="H31" s="66"/>
      <c r="I31" s="65">
        <f>-I30*$D$6</f>
        <v>0</v>
      </c>
      <c r="J31" s="6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4" t="s">
        <v>58</v>
      </c>
      <c r="C32" s="5" t="s">
        <v>59</v>
      </c>
      <c r="D32" s="5" t="s">
        <v>60</v>
      </c>
      <c r="E32" s="71" t="str">
        <f>IF(E26&gt;(E27+E29),"Yes","No")</f>
        <v>Yes</v>
      </c>
      <c r="F32" s="62"/>
      <c r="G32" s="71" t="str">
        <f>IF(G26&gt;(G27+G29),"Yes","No")</f>
        <v>No</v>
      </c>
      <c r="H32" s="62"/>
      <c r="I32" s="71" t="str">
        <f>IF(I26&gt;(I27+I29),"Yes","No")</f>
        <v>No</v>
      </c>
      <c r="J32" s="6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4" t="s">
        <v>61</v>
      </c>
      <c r="C33" s="5" t="s">
        <v>62</v>
      </c>
      <c r="D33" s="5" t="s">
        <v>63</v>
      </c>
      <c r="E33" s="71">
        <f>E26+E31</f>
        <v>5846043.5</v>
      </c>
      <c r="F33" s="62"/>
      <c r="G33" s="71">
        <f>G26+G31</f>
        <v>4407790.625</v>
      </c>
      <c r="H33" s="62"/>
      <c r="I33" s="71">
        <f>I26+I31</f>
        <v>4902937.5</v>
      </c>
      <c r="J33" s="6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4" t="s">
        <v>64</v>
      </c>
      <c r="C34" s="5" t="s">
        <v>65</v>
      </c>
      <c r="D34" s="5" t="s">
        <v>66</v>
      </c>
      <c r="E34" s="75">
        <f>((E33-E13)/E13)</f>
        <v>0.16920869999999999</v>
      </c>
      <c r="F34" s="62"/>
      <c r="G34" s="75">
        <f>((G33-G13)/G13)</f>
        <v>-0.118441875</v>
      </c>
      <c r="H34" s="62"/>
      <c r="I34" s="75">
        <f>((I33-I13)/I13)</f>
        <v>-1.9412499999999999E-2</v>
      </c>
      <c r="J34" s="6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4" t="s">
        <v>67</v>
      </c>
      <c r="C35" s="5" t="s">
        <v>68</v>
      </c>
      <c r="D35" s="5" t="s">
        <v>69</v>
      </c>
      <c r="E35" s="71">
        <f>MAX(E27,E33)</f>
        <v>5846043.5</v>
      </c>
      <c r="F35" s="62"/>
      <c r="G35" s="71">
        <f>MAX(G27,G33)</f>
        <v>5000000</v>
      </c>
      <c r="H35" s="62"/>
      <c r="I35" s="71">
        <f>MAX(I27,I33)</f>
        <v>5000000</v>
      </c>
      <c r="J35" s="6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9"/>
      <c r="C36" s="10"/>
      <c r="D36" s="10"/>
      <c r="E36" s="11"/>
      <c r="F36" s="11"/>
      <c r="G36" s="10"/>
      <c r="H36" s="10"/>
      <c r="I36" s="10"/>
      <c r="J36" s="10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2"/>
      <c r="C37" s="12"/>
      <c r="D37" s="12"/>
      <c r="E37" s="76"/>
      <c r="F37" s="74"/>
      <c r="G37" s="73"/>
      <c r="H37" s="74"/>
      <c r="I37" s="73"/>
      <c r="J37" s="7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3" t="s">
        <v>70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thickBot="1" x14ac:dyDescent="0.25">
      <c r="A39" s="1"/>
      <c r="B39" s="54"/>
      <c r="C39" s="55"/>
      <c r="D39" s="56"/>
      <c r="E39" s="57"/>
      <c r="F39" s="58"/>
      <c r="G39" s="58"/>
      <c r="H39" s="58"/>
      <c r="I39" s="58"/>
      <c r="J39" s="58"/>
      <c r="K39" s="58"/>
      <c r="L39" s="58"/>
      <c r="M39" s="58"/>
      <c r="N39" s="58"/>
      <c r="O39" s="59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thickBot="1" x14ac:dyDescent="0.25">
      <c r="A40" s="1"/>
      <c r="B40" s="104" t="s">
        <v>97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62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111" customFormat="1" ht="35" customHeight="1" thickBot="1" x14ac:dyDescent="0.25">
      <c r="A41" s="107"/>
      <c r="B41" s="108">
        <v>1</v>
      </c>
      <c r="C41" s="105" t="s">
        <v>98</v>
      </c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10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0">
    <mergeCell ref="G33:H33"/>
    <mergeCell ref="I33:J33"/>
    <mergeCell ref="B40:O40"/>
    <mergeCell ref="C41:O41"/>
    <mergeCell ref="E18:F18"/>
    <mergeCell ref="G18:H18"/>
    <mergeCell ref="I18:J18"/>
    <mergeCell ref="B19:J19"/>
    <mergeCell ref="E20:F20"/>
    <mergeCell ref="G20:H20"/>
    <mergeCell ref="I20:J20"/>
    <mergeCell ref="I14:J15"/>
    <mergeCell ref="E16:F16"/>
    <mergeCell ref="G16:H16"/>
    <mergeCell ref="I16:J16"/>
    <mergeCell ref="B17:J17"/>
    <mergeCell ref="B14:B15"/>
    <mergeCell ref="C14:C15"/>
    <mergeCell ref="D14:D15"/>
    <mergeCell ref="E14:F15"/>
    <mergeCell ref="G14:H15"/>
    <mergeCell ref="I11:I12"/>
    <mergeCell ref="J11:J12"/>
    <mergeCell ref="I13:J13"/>
    <mergeCell ref="B10:D10"/>
    <mergeCell ref="E10:F10"/>
    <mergeCell ref="G10:H10"/>
    <mergeCell ref="I10:J10"/>
    <mergeCell ref="B11:D11"/>
    <mergeCell ref="E11:E12"/>
    <mergeCell ref="F11:F12"/>
    <mergeCell ref="B12:D12"/>
    <mergeCell ref="G11:G12"/>
    <mergeCell ref="H11:H12"/>
    <mergeCell ref="E13:F13"/>
    <mergeCell ref="G13:H13"/>
    <mergeCell ref="G31:H31"/>
    <mergeCell ref="I31:J31"/>
    <mergeCell ref="G37:H37"/>
    <mergeCell ref="I37:J37"/>
    <mergeCell ref="E34:F34"/>
    <mergeCell ref="G34:H34"/>
    <mergeCell ref="I34:J34"/>
    <mergeCell ref="E35:F35"/>
    <mergeCell ref="G35:H35"/>
    <mergeCell ref="I35:J35"/>
    <mergeCell ref="E37:F37"/>
    <mergeCell ref="E31:F31"/>
    <mergeCell ref="E32:F32"/>
    <mergeCell ref="G32:H32"/>
    <mergeCell ref="I32:J32"/>
    <mergeCell ref="E33:F33"/>
    <mergeCell ref="I27:J28"/>
    <mergeCell ref="E29:F29"/>
    <mergeCell ref="G29:H29"/>
    <mergeCell ref="I29:J29"/>
    <mergeCell ref="E30:F30"/>
    <mergeCell ref="G30:H30"/>
    <mergeCell ref="I30:J30"/>
    <mergeCell ref="B27:B28"/>
    <mergeCell ref="C27:C28"/>
    <mergeCell ref="D27:D28"/>
    <mergeCell ref="E27:F28"/>
    <mergeCell ref="G27:H28"/>
    <mergeCell ref="E24:F24"/>
    <mergeCell ref="G24:H24"/>
    <mergeCell ref="I24:J24"/>
    <mergeCell ref="B25:J25"/>
    <mergeCell ref="E26:F26"/>
    <mergeCell ref="G26:H26"/>
    <mergeCell ref="I26:J26"/>
    <mergeCell ref="E21:F21"/>
    <mergeCell ref="G21:H21"/>
    <mergeCell ref="I21:J21"/>
    <mergeCell ref="B22:B23"/>
    <mergeCell ref="C22:C23"/>
    <mergeCell ref="D22:D23"/>
    <mergeCell ref="E22:F23"/>
    <mergeCell ref="G22:H23"/>
    <mergeCell ref="I22:J2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C59" sqref="C59"/>
    </sheetView>
  </sheetViews>
  <sheetFormatPr baseColWidth="10" defaultColWidth="14.5" defaultRowHeight="15" customHeight="1" x14ac:dyDescent="0.2"/>
  <cols>
    <col min="1" max="1" width="14.5" customWidth="1"/>
    <col min="2" max="2" width="4.1640625" customWidth="1"/>
    <col min="3" max="3" width="48" customWidth="1"/>
    <col min="4" max="4" width="8" customWidth="1"/>
    <col min="5" max="5" width="19.33203125" customWidth="1"/>
    <col min="6" max="6" width="15.6640625" customWidth="1"/>
    <col min="7" max="7" width="5.6640625" customWidth="1"/>
    <col min="8" max="8" width="14.6640625" customWidth="1"/>
    <col min="9" max="9" width="5.83203125" customWidth="1"/>
    <col min="10" max="10" width="15.6640625" customWidth="1"/>
    <col min="11" max="11" width="6.1640625" customWidth="1"/>
    <col min="12" max="12" width="15.6640625" customWidth="1"/>
    <col min="13" max="13" width="6.1640625" customWidth="1"/>
    <col min="14" max="14" width="15.6640625" customWidth="1"/>
    <col min="15" max="15" width="6.1640625" customWidth="1"/>
    <col min="16" max="16" width="14.6640625" customWidth="1"/>
    <col min="17" max="17" width="11" customWidth="1"/>
    <col min="18" max="18" width="8.83203125" customWidth="1"/>
    <col min="19" max="19" width="10.5" customWidth="1"/>
    <col min="20" max="20" width="8.83203125" customWidth="1"/>
    <col min="21" max="21" width="20.1640625" customWidth="1"/>
    <col min="22" max="26" width="8.83203125" customWidth="1"/>
  </cols>
  <sheetData>
    <row r="1" spans="1:26" ht="1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5.75" customHeight="1" x14ac:dyDescent="0.2">
      <c r="A2" s="14"/>
      <c r="B2" s="15"/>
      <c r="C2" s="16" t="s">
        <v>0</v>
      </c>
      <c r="D2" s="17"/>
      <c r="E2" s="18"/>
      <c r="F2" s="19"/>
      <c r="G2" s="19"/>
      <c r="H2" s="19"/>
      <c r="I2" s="19"/>
      <c r="J2" s="19"/>
      <c r="K2" s="19"/>
      <c r="L2" s="19"/>
      <c r="M2" s="19"/>
      <c r="N2" s="19"/>
      <c r="O2" s="20"/>
      <c r="P2" s="21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5.75" customHeight="1" x14ac:dyDescent="0.2">
      <c r="A3" s="14"/>
      <c r="B3" s="15"/>
      <c r="C3" s="22" t="s">
        <v>1</v>
      </c>
      <c r="D3" s="23" t="s">
        <v>2</v>
      </c>
      <c r="E3" s="24">
        <v>5000000</v>
      </c>
      <c r="F3" s="25"/>
      <c r="G3" s="25"/>
      <c r="H3" s="25"/>
      <c r="I3" s="25"/>
      <c r="J3" s="25"/>
      <c r="K3" s="25"/>
      <c r="L3" s="25"/>
      <c r="M3" s="25"/>
      <c r="N3" s="25"/>
      <c r="O3" s="14"/>
      <c r="P3" s="21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5.75" customHeight="1" x14ac:dyDescent="0.2">
      <c r="A4" s="14"/>
      <c r="B4" s="15"/>
      <c r="C4" s="22" t="s">
        <v>3</v>
      </c>
      <c r="D4" s="23" t="s">
        <v>4</v>
      </c>
      <c r="E4" s="26">
        <v>1.2500000000000001E-2</v>
      </c>
      <c r="F4" s="25"/>
      <c r="G4" s="25"/>
      <c r="H4" s="25"/>
      <c r="I4" s="25"/>
      <c r="J4" s="25"/>
      <c r="K4" s="25"/>
      <c r="L4" s="25"/>
      <c r="M4" s="25"/>
      <c r="N4" s="25"/>
      <c r="O4" s="14"/>
      <c r="P4" s="21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.75" customHeight="1" x14ac:dyDescent="0.2">
      <c r="A5" s="14"/>
      <c r="B5" s="15"/>
      <c r="C5" s="22" t="s">
        <v>71</v>
      </c>
      <c r="D5" s="23" t="s">
        <v>6</v>
      </c>
      <c r="E5" s="26">
        <v>5.0000000000000001E-3</v>
      </c>
      <c r="F5" s="25"/>
      <c r="G5" s="25"/>
      <c r="H5" s="25"/>
      <c r="I5" s="25"/>
      <c r="J5" s="25"/>
      <c r="K5" s="25"/>
      <c r="L5" s="25"/>
      <c r="M5" s="25"/>
      <c r="N5" s="25"/>
      <c r="O5" s="14"/>
      <c r="P5" s="21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5.75" customHeight="1" x14ac:dyDescent="0.2">
      <c r="A6" s="14"/>
      <c r="B6" s="15"/>
      <c r="C6" s="22" t="s">
        <v>7</v>
      </c>
      <c r="D6" s="23" t="s">
        <v>8</v>
      </c>
      <c r="E6" s="26">
        <v>0.12</v>
      </c>
      <c r="F6" s="25"/>
      <c r="G6" s="25"/>
      <c r="H6" s="25"/>
      <c r="I6" s="25"/>
      <c r="J6" s="25"/>
      <c r="K6" s="25"/>
      <c r="L6" s="25"/>
      <c r="M6" s="25"/>
      <c r="N6" s="25"/>
      <c r="O6" s="14"/>
      <c r="P6" s="21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5.75" customHeight="1" x14ac:dyDescent="0.2">
      <c r="A7" s="14"/>
      <c r="B7" s="15"/>
      <c r="C7" s="22" t="s">
        <v>9</v>
      </c>
      <c r="D7" s="23" t="s">
        <v>10</v>
      </c>
      <c r="E7" s="26">
        <v>0.1</v>
      </c>
      <c r="F7" s="25"/>
      <c r="G7" s="25"/>
      <c r="H7" s="25"/>
      <c r="I7" s="25"/>
      <c r="J7" s="25"/>
      <c r="K7" s="25"/>
      <c r="L7" s="25"/>
      <c r="M7" s="25"/>
      <c r="N7" s="25"/>
      <c r="O7" s="14"/>
      <c r="P7" s="21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5.75" customHeight="1" x14ac:dyDescent="0.2">
      <c r="A8" s="14"/>
      <c r="B8" s="15"/>
      <c r="C8" s="22" t="s">
        <v>72</v>
      </c>
      <c r="D8" s="23" t="s">
        <v>12</v>
      </c>
      <c r="E8" s="26">
        <v>2E-3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7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5.75" customHeight="1" x14ac:dyDescent="0.2">
      <c r="A9" s="14"/>
      <c r="B9" s="15"/>
      <c r="C9" s="28"/>
      <c r="D9" s="29"/>
      <c r="E9" s="28"/>
      <c r="F9" s="30"/>
      <c r="G9" s="25"/>
      <c r="H9" s="25"/>
      <c r="I9" s="25"/>
      <c r="J9" s="25"/>
      <c r="K9" s="25"/>
      <c r="L9" s="25"/>
      <c r="M9" s="25"/>
      <c r="N9" s="25"/>
      <c r="O9" s="25"/>
      <c r="P9" s="27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15.75" customHeight="1" x14ac:dyDescent="0.2">
      <c r="A10" s="14"/>
      <c r="B10" s="15"/>
      <c r="C10" s="91" t="s">
        <v>73</v>
      </c>
      <c r="D10" s="92"/>
      <c r="E10" s="93"/>
      <c r="F10" s="96" t="s">
        <v>74</v>
      </c>
      <c r="G10" s="62"/>
      <c r="H10" s="96" t="s">
        <v>75</v>
      </c>
      <c r="I10" s="62"/>
      <c r="J10" s="96" t="s">
        <v>76</v>
      </c>
      <c r="K10" s="62"/>
      <c r="L10" s="96" t="s">
        <v>77</v>
      </c>
      <c r="M10" s="62"/>
      <c r="N10" s="96" t="s">
        <v>78</v>
      </c>
      <c r="O10" s="97"/>
      <c r="P10" s="27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15.75" customHeight="1" x14ac:dyDescent="0.2">
      <c r="A11" s="14"/>
      <c r="B11" s="15"/>
      <c r="C11" s="94"/>
      <c r="D11" s="94"/>
      <c r="E11" s="95"/>
      <c r="F11" s="31" t="s">
        <v>79</v>
      </c>
      <c r="G11" s="32">
        <v>0.2</v>
      </c>
      <c r="H11" s="33" t="s">
        <v>79</v>
      </c>
      <c r="I11" s="34">
        <v>-0.05</v>
      </c>
      <c r="J11" s="33" t="s">
        <v>79</v>
      </c>
      <c r="K11" s="34">
        <v>0.25</v>
      </c>
      <c r="L11" s="33" t="s">
        <v>79</v>
      </c>
      <c r="M11" s="34">
        <v>0.15</v>
      </c>
      <c r="N11" s="33" t="s">
        <v>79</v>
      </c>
      <c r="O11" s="35">
        <v>-0.05</v>
      </c>
      <c r="P11" s="27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15.75" customHeight="1" x14ac:dyDescent="0.2">
      <c r="A12" s="14"/>
      <c r="B12" s="15"/>
      <c r="C12" s="22" t="s">
        <v>80</v>
      </c>
      <c r="D12" s="23" t="s">
        <v>21</v>
      </c>
      <c r="E12" s="36" t="s">
        <v>22</v>
      </c>
      <c r="F12" s="88">
        <f>+$E$3</f>
        <v>5000000</v>
      </c>
      <c r="G12" s="89"/>
      <c r="H12" s="88">
        <f>F32</f>
        <v>5846043.5</v>
      </c>
      <c r="I12" s="89"/>
      <c r="J12" s="88">
        <f>H32</f>
        <v>5443092.1635423442</v>
      </c>
      <c r="K12" s="89"/>
      <c r="L12" s="88">
        <f>J32</f>
        <v>6649636.3195005693</v>
      </c>
      <c r="M12" s="89"/>
      <c r="N12" s="88">
        <f>L32</f>
        <v>7485068.5319691701</v>
      </c>
      <c r="O12" s="89"/>
      <c r="P12" s="27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5.75" customHeight="1" x14ac:dyDescent="0.2">
      <c r="A13" s="14"/>
      <c r="B13" s="15"/>
      <c r="C13" s="22" t="s">
        <v>81</v>
      </c>
      <c r="D13" s="23" t="s">
        <v>24</v>
      </c>
      <c r="E13" s="36" t="s">
        <v>25</v>
      </c>
      <c r="F13" s="88">
        <f>F12*G11</f>
        <v>1000000</v>
      </c>
      <c r="G13" s="89"/>
      <c r="H13" s="88">
        <f>H12*I11</f>
        <v>-292302.17499999999</v>
      </c>
      <c r="I13" s="89"/>
      <c r="J13" s="90">
        <f>J12*K11</f>
        <v>1360773.0408855861</v>
      </c>
      <c r="K13" s="89"/>
      <c r="L13" s="90">
        <f>L12*M11</f>
        <v>997445.44792508532</v>
      </c>
      <c r="M13" s="89"/>
      <c r="N13" s="90">
        <f>N12*O11</f>
        <v>-374253.42659845855</v>
      </c>
      <c r="O13" s="89"/>
      <c r="P13" s="27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15.75" customHeight="1" x14ac:dyDescent="0.2">
      <c r="A14" s="14"/>
      <c r="B14" s="15"/>
      <c r="C14" s="22" t="s">
        <v>82</v>
      </c>
      <c r="D14" s="23" t="s">
        <v>27</v>
      </c>
      <c r="E14" s="36" t="s">
        <v>28</v>
      </c>
      <c r="F14" s="88">
        <f>F12+F13</f>
        <v>6000000</v>
      </c>
      <c r="G14" s="89"/>
      <c r="H14" s="88">
        <f>H12+H13</f>
        <v>5553741.3250000002</v>
      </c>
      <c r="I14" s="89"/>
      <c r="J14" s="88">
        <f>J12+J13</f>
        <v>6803865.2044279305</v>
      </c>
      <c r="K14" s="89"/>
      <c r="L14" s="88">
        <f>L12+L13</f>
        <v>7647081.7674256545</v>
      </c>
      <c r="M14" s="89"/>
      <c r="N14" s="88">
        <f>N12+N13</f>
        <v>7110815.1053707115</v>
      </c>
      <c r="O14" s="89"/>
      <c r="P14" s="27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15.75" customHeight="1" x14ac:dyDescent="0.2">
      <c r="A15" s="14"/>
      <c r="B15" s="15"/>
      <c r="C15" s="98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89"/>
      <c r="P15" s="27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5.75" customHeight="1" x14ac:dyDescent="0.2">
      <c r="A16" s="14"/>
      <c r="B16" s="15"/>
      <c r="C16" s="22" t="s">
        <v>83</v>
      </c>
      <c r="D16" s="23" t="s">
        <v>30</v>
      </c>
      <c r="E16" s="36" t="s">
        <v>31</v>
      </c>
      <c r="F16" s="100">
        <f>(F12+F14)/2</f>
        <v>5500000</v>
      </c>
      <c r="G16" s="89"/>
      <c r="H16" s="100">
        <f>(H12+H14)/2</f>
        <v>5699892.4124999996</v>
      </c>
      <c r="I16" s="89"/>
      <c r="J16" s="100">
        <f>(J12+J14)/2</f>
        <v>6123478.6839851374</v>
      </c>
      <c r="K16" s="89"/>
      <c r="L16" s="100">
        <f>(L12+L14)/2</f>
        <v>7148359.0434631119</v>
      </c>
      <c r="M16" s="89"/>
      <c r="N16" s="100">
        <f>(N12+N14)/2</f>
        <v>7297941.8186699413</v>
      </c>
      <c r="O16" s="89"/>
      <c r="P16" s="27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5.75" customHeight="1" x14ac:dyDescent="0.2">
      <c r="A17" s="14"/>
      <c r="B17" s="15"/>
      <c r="C17" s="98"/>
      <c r="D17" s="99"/>
      <c r="E17" s="99"/>
      <c r="F17" s="99"/>
      <c r="G17" s="99"/>
      <c r="H17" s="99"/>
      <c r="I17" s="99"/>
      <c r="J17" s="99"/>
      <c r="K17" s="89"/>
      <c r="L17" s="101"/>
      <c r="M17" s="89"/>
      <c r="N17" s="101"/>
      <c r="O17" s="99"/>
      <c r="P17" s="27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5.75" customHeight="1" x14ac:dyDescent="0.2">
      <c r="A18" s="14"/>
      <c r="B18" s="15"/>
      <c r="C18" s="22" t="s">
        <v>32</v>
      </c>
      <c r="D18" s="23" t="s">
        <v>33</v>
      </c>
      <c r="E18" s="36" t="s">
        <v>34</v>
      </c>
      <c r="F18" s="88">
        <f>+F16*-$E$5</f>
        <v>-27500</v>
      </c>
      <c r="G18" s="89"/>
      <c r="H18" s="88">
        <f>+H16*-$E$5</f>
        <v>-28499.462062499999</v>
      </c>
      <c r="I18" s="89"/>
      <c r="J18" s="88">
        <f>+J16*-$E$5</f>
        <v>-30617.393419925687</v>
      </c>
      <c r="K18" s="89"/>
      <c r="L18" s="88">
        <f>+L16*-$E$5</f>
        <v>-35741.795217315557</v>
      </c>
      <c r="M18" s="89"/>
      <c r="N18" s="88">
        <f>+N16*-$E$5</f>
        <v>-36489.709093349709</v>
      </c>
      <c r="O18" s="99"/>
      <c r="P18" s="27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5.75" customHeight="1" x14ac:dyDescent="0.2">
      <c r="A19" s="14"/>
      <c r="B19" s="15"/>
      <c r="C19" s="22" t="s">
        <v>35</v>
      </c>
      <c r="D19" s="23" t="s">
        <v>36</v>
      </c>
      <c r="E19" s="36" t="s">
        <v>37</v>
      </c>
      <c r="F19" s="88">
        <f>+F16*-$E$8</f>
        <v>-11000</v>
      </c>
      <c r="G19" s="89"/>
      <c r="H19" s="88">
        <f>+H16*-$E$8</f>
        <v>-11399.784824999999</v>
      </c>
      <c r="I19" s="89"/>
      <c r="J19" s="88">
        <f>+J16*-$E$8</f>
        <v>-12246.957367970275</v>
      </c>
      <c r="K19" s="89"/>
      <c r="L19" s="88">
        <f>+L16*-$E$8</f>
        <v>-14296.718086926225</v>
      </c>
      <c r="M19" s="89"/>
      <c r="N19" s="88">
        <f>+N16*-$E$8</f>
        <v>-14595.883637339883</v>
      </c>
      <c r="O19" s="89"/>
      <c r="P19" s="27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5.75" customHeight="1" x14ac:dyDescent="0.2">
      <c r="A20" s="14"/>
      <c r="B20" s="15"/>
      <c r="C20" s="22" t="s">
        <v>84</v>
      </c>
      <c r="D20" s="23" t="s">
        <v>39</v>
      </c>
      <c r="E20" s="37" t="s">
        <v>85</v>
      </c>
      <c r="F20" s="88">
        <f>+(F16+F18+F19)*-$E$4</f>
        <v>-68268.75</v>
      </c>
      <c r="G20" s="89"/>
      <c r="H20" s="88">
        <f>+(H16+H18+H19)*-$E$4</f>
        <v>-70749.914570156237</v>
      </c>
      <c r="I20" s="89"/>
      <c r="J20" s="88">
        <f>+(J16+J18+J19)*-$E$4</f>
        <v>-76007.679164965506</v>
      </c>
      <c r="K20" s="89"/>
      <c r="L20" s="88">
        <f>+(L16+L18+L19)*-$E$4</f>
        <v>-88729.00662698588</v>
      </c>
      <c r="M20" s="89"/>
      <c r="N20" s="88">
        <f>+(N16+N18+N19)*-$E$4</f>
        <v>-90585.702824240652</v>
      </c>
      <c r="O20" s="89"/>
      <c r="P20" s="38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5.75" customHeight="1" x14ac:dyDescent="0.2">
      <c r="A21" s="14"/>
      <c r="B21" s="15"/>
      <c r="C21" s="22" t="s">
        <v>86</v>
      </c>
      <c r="D21" s="23" t="s">
        <v>42</v>
      </c>
      <c r="E21" s="37" t="s">
        <v>43</v>
      </c>
      <c r="F21" s="88">
        <f>+F18+F20+F19</f>
        <v>-106768.75</v>
      </c>
      <c r="G21" s="89"/>
      <c r="H21" s="88">
        <f>+H18+H20+H19</f>
        <v>-110649.16145765623</v>
      </c>
      <c r="I21" s="89"/>
      <c r="J21" s="88">
        <f>+J18+J20+J19</f>
        <v>-118872.02995286147</v>
      </c>
      <c r="K21" s="89"/>
      <c r="L21" s="88">
        <f>+L18+L20+L19</f>
        <v>-138767.51993122767</v>
      </c>
      <c r="M21" s="89"/>
      <c r="N21" s="88">
        <f>+N18+N20+N19</f>
        <v>-141671.29555493026</v>
      </c>
      <c r="O21" s="89"/>
      <c r="P21" s="27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5.75" customHeight="1" x14ac:dyDescent="0.2">
      <c r="A22" s="14"/>
      <c r="B22" s="15"/>
      <c r="C22" s="98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89"/>
      <c r="P22" s="27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27.75" customHeight="1" x14ac:dyDescent="0.2">
      <c r="A23" s="14"/>
      <c r="B23" s="15"/>
      <c r="C23" s="22" t="s">
        <v>87</v>
      </c>
      <c r="D23" s="23" t="s">
        <v>45</v>
      </c>
      <c r="E23" s="37" t="s">
        <v>46</v>
      </c>
      <c r="F23" s="88">
        <f>F14+F21</f>
        <v>5893231.25</v>
      </c>
      <c r="G23" s="89"/>
      <c r="H23" s="88">
        <f>H14+H21</f>
        <v>5443092.1635423442</v>
      </c>
      <c r="I23" s="89"/>
      <c r="J23" s="88">
        <f>J14+J21</f>
        <v>6684993.1744750692</v>
      </c>
      <c r="K23" s="89"/>
      <c r="L23" s="88">
        <f>L14+L21</f>
        <v>7508314.2474944266</v>
      </c>
      <c r="M23" s="89"/>
      <c r="N23" s="88">
        <f>N14+N21</f>
        <v>6969143.8098157812</v>
      </c>
      <c r="O23" s="89"/>
      <c r="P23" s="27"/>
      <c r="Q23" s="39"/>
      <c r="R23" s="40"/>
      <c r="S23" s="40"/>
      <c r="T23" s="40"/>
      <c r="U23" s="41"/>
      <c r="V23" s="25"/>
      <c r="W23" s="25"/>
      <c r="X23" s="25"/>
      <c r="Y23" s="25"/>
      <c r="Z23" s="25"/>
    </row>
    <row r="24" spans="1:26" ht="15.75" customHeight="1" x14ac:dyDescent="0.2">
      <c r="A24" s="14"/>
      <c r="B24" s="15"/>
      <c r="C24" s="22" t="s">
        <v>88</v>
      </c>
      <c r="D24" s="23" t="s">
        <v>48</v>
      </c>
      <c r="E24" s="37"/>
      <c r="F24" s="88">
        <f>F12</f>
        <v>5000000</v>
      </c>
      <c r="G24" s="89"/>
      <c r="H24" s="88">
        <f>F35</f>
        <v>5846043.5</v>
      </c>
      <c r="I24" s="89"/>
      <c r="J24" s="88">
        <f>H35</f>
        <v>5846043.5</v>
      </c>
      <c r="K24" s="89"/>
      <c r="L24" s="88">
        <f>J35</f>
        <v>6649636.3195005693</v>
      </c>
      <c r="M24" s="89"/>
      <c r="N24" s="88">
        <f>L35</f>
        <v>7485068.5319691701</v>
      </c>
      <c r="O24" s="89"/>
      <c r="P24" s="27"/>
      <c r="Q24" s="25"/>
      <c r="R24" s="25"/>
      <c r="S24" s="25"/>
      <c r="T24" s="25"/>
      <c r="U24" s="41"/>
      <c r="V24" s="25"/>
      <c r="W24" s="25"/>
      <c r="X24" s="25"/>
      <c r="Y24" s="25"/>
      <c r="Z24" s="25"/>
    </row>
    <row r="25" spans="1:26" ht="15.75" customHeight="1" x14ac:dyDescent="0.2">
      <c r="A25" s="14"/>
      <c r="B25" s="15"/>
      <c r="C25" s="42" t="s">
        <v>89</v>
      </c>
      <c r="D25" s="23" t="s">
        <v>50</v>
      </c>
      <c r="E25" s="43" t="s">
        <v>90</v>
      </c>
      <c r="F25" s="88">
        <f>(F12*$E$7)</f>
        <v>500000</v>
      </c>
      <c r="G25" s="89"/>
      <c r="H25" s="88">
        <f>(H12*$E$7)</f>
        <v>584604.35</v>
      </c>
      <c r="I25" s="89"/>
      <c r="J25" s="88">
        <f>(J12*$E$7)</f>
        <v>544309.21635423449</v>
      </c>
      <c r="K25" s="89"/>
      <c r="L25" s="88">
        <f>(L12*$E$7)</f>
        <v>664963.631950057</v>
      </c>
      <c r="M25" s="89"/>
      <c r="N25" s="88">
        <f>(N12*$E$7)</f>
        <v>748506.8531969171</v>
      </c>
      <c r="O25" s="89"/>
      <c r="P25" s="27"/>
      <c r="Q25" s="44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5.75" customHeight="1" x14ac:dyDescent="0.2">
      <c r="A26" s="14"/>
      <c r="B26" s="15"/>
      <c r="C26" s="42"/>
      <c r="D26" s="23"/>
      <c r="E26" s="43"/>
      <c r="F26" s="88"/>
      <c r="G26" s="89"/>
      <c r="H26" s="101"/>
      <c r="I26" s="89"/>
      <c r="J26" s="101"/>
      <c r="K26" s="89"/>
      <c r="L26" s="101"/>
      <c r="M26" s="89"/>
      <c r="N26" s="101"/>
      <c r="O26" s="99"/>
      <c r="P26" s="27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15.75" customHeight="1" x14ac:dyDescent="0.2">
      <c r="A27" s="14"/>
      <c r="B27" s="15"/>
      <c r="C27" s="22" t="s">
        <v>52</v>
      </c>
      <c r="D27" s="23" t="s">
        <v>53</v>
      </c>
      <c r="E27" s="37" t="s">
        <v>54</v>
      </c>
      <c r="F27" s="88">
        <f>MAX(0,(F23-F24-F25))</f>
        <v>393231.25</v>
      </c>
      <c r="G27" s="89"/>
      <c r="H27" s="88">
        <f>MAX(0,(H23-H24-H25))</f>
        <v>0</v>
      </c>
      <c r="I27" s="89"/>
      <c r="J27" s="88">
        <f>MAX(0,(J23-J24-J25))</f>
        <v>294640.45812083466</v>
      </c>
      <c r="K27" s="89"/>
      <c r="L27" s="88">
        <f>MAX(0,(L23-L24-L25))</f>
        <v>193714.29604380031</v>
      </c>
      <c r="M27" s="89"/>
      <c r="N27" s="88">
        <f>MAX(0,(N23-N24-N25))</f>
        <v>0</v>
      </c>
      <c r="O27" s="89"/>
      <c r="P27" s="27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5.75" customHeight="1" x14ac:dyDescent="0.2">
      <c r="A28" s="14"/>
      <c r="B28" s="15"/>
      <c r="C28" s="42" t="s">
        <v>55</v>
      </c>
      <c r="D28" s="23" t="s">
        <v>56</v>
      </c>
      <c r="E28" s="43" t="s">
        <v>57</v>
      </c>
      <c r="F28" s="100">
        <f>F27*-$E$6</f>
        <v>-47187.75</v>
      </c>
      <c r="G28" s="89"/>
      <c r="H28" s="100">
        <f>H27*-$E$6</f>
        <v>0</v>
      </c>
      <c r="I28" s="89"/>
      <c r="J28" s="100">
        <f>J27*-$E$6</f>
        <v>-35356.854974500158</v>
      </c>
      <c r="K28" s="89"/>
      <c r="L28" s="100">
        <f>L27*-$E$6</f>
        <v>-23245.715525256037</v>
      </c>
      <c r="M28" s="89"/>
      <c r="N28" s="100">
        <f>N27*-$E$6</f>
        <v>0</v>
      </c>
      <c r="O28" s="89"/>
      <c r="P28" s="27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5.75" customHeight="1" x14ac:dyDescent="0.2">
      <c r="A29" s="14"/>
      <c r="B29" s="15"/>
      <c r="C29" s="42" t="s">
        <v>91</v>
      </c>
      <c r="D29" s="23" t="s">
        <v>59</v>
      </c>
      <c r="E29" s="43" t="s">
        <v>92</v>
      </c>
      <c r="F29" s="100">
        <f>F27*-$E$6</f>
        <v>-47187.75</v>
      </c>
      <c r="G29" s="89"/>
      <c r="H29" s="100">
        <f>H27*-$E$6</f>
        <v>0</v>
      </c>
      <c r="I29" s="89"/>
      <c r="J29" s="100">
        <f>J27*-$E$6</f>
        <v>-35356.854974500158</v>
      </c>
      <c r="K29" s="89"/>
      <c r="L29" s="100">
        <f>L27*-$E$6</f>
        <v>-23245.715525256037</v>
      </c>
      <c r="M29" s="89"/>
      <c r="N29" s="100">
        <f>N27*-$E$6</f>
        <v>0</v>
      </c>
      <c r="O29" s="89"/>
      <c r="P29" s="4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5.75" customHeight="1" x14ac:dyDescent="0.2">
      <c r="A30" s="14"/>
      <c r="B30" s="15"/>
      <c r="C30" s="22" t="s">
        <v>58</v>
      </c>
      <c r="D30" s="23" t="s">
        <v>62</v>
      </c>
      <c r="E30" s="37" t="s">
        <v>93</v>
      </c>
      <c r="F30" s="88" t="str">
        <f>IF(F29=0,"No","Yes")</f>
        <v>Yes</v>
      </c>
      <c r="G30" s="89"/>
      <c r="H30" s="88" t="str">
        <f>IF(H29=0,"No","Yes")</f>
        <v>No</v>
      </c>
      <c r="I30" s="89"/>
      <c r="J30" s="88" t="str">
        <f>IF(J29=0,"No","Yes")</f>
        <v>Yes</v>
      </c>
      <c r="K30" s="89"/>
      <c r="L30" s="88" t="str">
        <f>IF(L29=0,"No","Yes")</f>
        <v>Yes</v>
      </c>
      <c r="M30" s="89"/>
      <c r="N30" s="88" t="str">
        <f>IF(N29=0,"No","Yes")</f>
        <v>No</v>
      </c>
      <c r="O30" s="89"/>
      <c r="P30" s="38"/>
      <c r="Q30" s="46"/>
      <c r="R30" s="25"/>
      <c r="S30" s="25"/>
      <c r="T30" s="25"/>
      <c r="U30" s="46"/>
      <c r="V30" s="25"/>
      <c r="W30" s="25"/>
      <c r="X30" s="25"/>
      <c r="Y30" s="25"/>
      <c r="Z30" s="25"/>
    </row>
    <row r="31" spans="1:26" ht="15.75" customHeight="1" x14ac:dyDescent="0.2">
      <c r="A31" s="14"/>
      <c r="B31" s="15"/>
      <c r="C31" s="98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89"/>
      <c r="P31" s="27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33" customHeight="1" x14ac:dyDescent="0.2">
      <c r="A32" s="14"/>
      <c r="B32" s="15"/>
      <c r="C32" s="22" t="s">
        <v>61</v>
      </c>
      <c r="D32" s="23" t="s">
        <v>65</v>
      </c>
      <c r="E32" s="37" t="s">
        <v>94</v>
      </c>
      <c r="F32" s="102">
        <f>F23+F29</f>
        <v>5846043.5</v>
      </c>
      <c r="G32" s="89"/>
      <c r="H32" s="102">
        <f>H23+H29</f>
        <v>5443092.1635423442</v>
      </c>
      <c r="I32" s="89"/>
      <c r="J32" s="102">
        <f>J23+J29</f>
        <v>6649636.3195005693</v>
      </c>
      <c r="K32" s="89"/>
      <c r="L32" s="102">
        <f>L23+L29</f>
        <v>7485068.5319691701</v>
      </c>
      <c r="M32" s="89"/>
      <c r="N32" s="102">
        <f>N23+N29</f>
        <v>6969143.8098157812</v>
      </c>
      <c r="O32" s="89"/>
      <c r="P32" s="27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ht="29.25" customHeight="1" x14ac:dyDescent="0.2">
      <c r="A33" s="14"/>
      <c r="B33" s="15"/>
      <c r="C33" s="22" t="s">
        <v>64</v>
      </c>
      <c r="D33" s="23" t="s">
        <v>68</v>
      </c>
      <c r="E33" s="37" t="s">
        <v>95</v>
      </c>
      <c r="F33" s="103">
        <f>((F32-F12)/F12)</f>
        <v>0.16920869999999999</v>
      </c>
      <c r="G33" s="89"/>
      <c r="H33" s="103">
        <f>((H32-H12)/H12)</f>
        <v>-6.8927187499999917E-2</v>
      </c>
      <c r="I33" s="89"/>
      <c r="J33" s="103">
        <f>((J32-J12)/J12)</f>
        <v>0.221665207883052</v>
      </c>
      <c r="K33" s="89"/>
      <c r="L33" s="103">
        <f>((L32-L12)/L12)</f>
        <v>0.12563577499999987</v>
      </c>
      <c r="M33" s="89"/>
      <c r="N33" s="103">
        <f>((N32-N12)/N12)</f>
        <v>-6.8927187500000028E-2</v>
      </c>
      <c r="O33" s="89"/>
      <c r="P33" s="27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15.75" customHeight="1" x14ac:dyDescent="0.2">
      <c r="A34" s="14"/>
      <c r="B34" s="15"/>
      <c r="C34" s="98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89"/>
      <c r="P34" s="27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5.75" customHeight="1" x14ac:dyDescent="0.2">
      <c r="A35" s="14"/>
      <c r="B35" s="15"/>
      <c r="C35" s="47" t="s">
        <v>67</v>
      </c>
      <c r="D35" s="48" t="s">
        <v>96</v>
      </c>
      <c r="E35" s="49" t="s">
        <v>69</v>
      </c>
      <c r="F35" s="106">
        <f>MAX(F32,F24)</f>
        <v>5846043.5</v>
      </c>
      <c r="G35" s="93"/>
      <c r="H35" s="106">
        <f>MAX(H32,H24)</f>
        <v>5846043.5</v>
      </c>
      <c r="I35" s="93"/>
      <c r="J35" s="106">
        <f>MAX(J32,J24)</f>
        <v>6649636.3195005693</v>
      </c>
      <c r="K35" s="93"/>
      <c r="L35" s="106">
        <f>MAX(L32,L24)</f>
        <v>7485068.5319691701</v>
      </c>
      <c r="M35" s="93"/>
      <c r="N35" s="106">
        <f>MAX(N32,N24)</f>
        <v>7485068.5319691701</v>
      </c>
      <c r="O35" s="93"/>
      <c r="P35" s="50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.75" customHeight="1" x14ac:dyDescent="0.2">
      <c r="A36" s="14"/>
      <c r="B36" s="25"/>
      <c r="C36" s="51"/>
      <c r="D36" s="52"/>
      <c r="E36" s="53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15.75" customHeight="1" x14ac:dyDescent="0.2">
      <c r="A37" s="14"/>
      <c r="B37" s="25"/>
      <c r="C37" s="13" t="s">
        <v>70</v>
      </c>
      <c r="D37" s="29"/>
      <c r="E37" s="28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5.75" customHeight="1" x14ac:dyDescent="0.2">
      <c r="A38" s="14"/>
      <c r="B38" s="54"/>
      <c r="C38" s="55"/>
      <c r="D38" s="56"/>
      <c r="E38" s="57"/>
      <c r="F38" s="58"/>
      <c r="G38" s="58"/>
      <c r="H38" s="58"/>
      <c r="I38" s="58"/>
      <c r="J38" s="58"/>
      <c r="K38" s="58"/>
      <c r="L38" s="58"/>
      <c r="M38" s="58"/>
      <c r="N38" s="58"/>
      <c r="O38" s="59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5.75" customHeight="1" x14ac:dyDescent="0.2">
      <c r="A39" s="14"/>
      <c r="B39" s="104" t="s">
        <v>97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62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35.25" customHeight="1" x14ac:dyDescent="0.2">
      <c r="A40" s="14"/>
      <c r="B40" s="60">
        <v>1</v>
      </c>
      <c r="C40" s="105" t="s">
        <v>98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68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 x14ac:dyDescent="0.2">
      <c r="A41" s="14"/>
      <c r="B41" s="25"/>
      <c r="C41" s="28"/>
      <c r="D41" s="29"/>
      <c r="E41" s="28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 x14ac:dyDescent="0.2">
      <c r="A42" s="14"/>
      <c r="B42" s="25"/>
      <c r="C42" s="28"/>
      <c r="D42" s="29"/>
      <c r="E42" s="28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 x14ac:dyDescent="0.2">
      <c r="A43" s="14"/>
      <c r="B43" s="25"/>
      <c r="C43" s="28"/>
      <c r="D43" s="29"/>
      <c r="E43" s="28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5.75" customHeight="1" x14ac:dyDescent="0.2">
      <c r="A44" s="14"/>
      <c r="B44" s="25"/>
      <c r="C44" s="28"/>
      <c r="D44" s="29"/>
      <c r="E44" s="28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5.75" customHeight="1" x14ac:dyDescent="0.2">
      <c r="A45" s="14"/>
      <c r="B45" s="25"/>
      <c r="C45" s="28"/>
      <c r="D45" s="29"/>
      <c r="E45" s="28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5.75" customHeight="1" x14ac:dyDescent="0.2">
      <c r="A46" s="14"/>
      <c r="B46" s="25"/>
      <c r="C46" s="28"/>
      <c r="D46" s="29"/>
      <c r="E46" s="28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5.75" customHeight="1" x14ac:dyDescent="0.2">
      <c r="A47" s="14"/>
      <c r="B47" s="25"/>
      <c r="C47" s="28"/>
      <c r="D47" s="29"/>
      <c r="E47" s="28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5.75" customHeight="1" x14ac:dyDescent="0.2">
      <c r="A48" s="14"/>
      <c r="B48" s="25"/>
      <c r="C48" s="28"/>
      <c r="D48" s="29"/>
      <c r="E48" s="28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5.75" customHeight="1" x14ac:dyDescent="0.2">
      <c r="A49" s="14"/>
      <c r="B49" s="25"/>
      <c r="C49" s="25"/>
      <c r="D49" s="29"/>
      <c r="E49" s="28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5.75" customHeight="1" x14ac:dyDescent="0.2">
      <c r="A50" s="14"/>
      <c r="B50" s="25"/>
      <c r="C50" s="28"/>
      <c r="D50" s="29"/>
      <c r="E50" s="28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5.75" customHeight="1" x14ac:dyDescent="0.2">
      <c r="A51" s="14"/>
      <c r="B51" s="25"/>
      <c r="C51" s="25"/>
      <c r="D51" s="29"/>
      <c r="E51" s="28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5.75" customHeight="1" x14ac:dyDescent="0.2">
      <c r="A52" s="14"/>
      <c r="B52" s="25"/>
      <c r="C52" s="25"/>
      <c r="D52" s="29"/>
      <c r="E52" s="28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5.75" customHeight="1" x14ac:dyDescent="0.2">
      <c r="A53" s="14"/>
      <c r="B53" s="25"/>
      <c r="C53" s="25"/>
      <c r="D53" s="29"/>
      <c r="E53" s="28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5.75" customHeight="1" x14ac:dyDescent="0.2">
      <c r="A54" s="14"/>
      <c r="B54" s="25"/>
      <c r="C54" s="25"/>
      <c r="D54" s="29"/>
      <c r="E54" s="28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5.75" customHeight="1" x14ac:dyDescent="0.2">
      <c r="A55" s="14"/>
      <c r="B55" s="25"/>
      <c r="C55" s="28"/>
      <c r="D55" s="29"/>
      <c r="E55" s="28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5.75" customHeight="1" x14ac:dyDescent="0.2">
      <c r="A56" s="14"/>
      <c r="B56" s="25"/>
      <c r="C56" s="28"/>
      <c r="D56" s="29"/>
      <c r="E56" s="28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5.75" customHeight="1" x14ac:dyDescent="0.2">
      <c r="A57" s="14"/>
      <c r="B57" s="25"/>
      <c r="C57" s="28"/>
      <c r="D57" s="29"/>
      <c r="E57" s="28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5.75" customHeight="1" x14ac:dyDescent="0.2">
      <c r="A58" s="14"/>
      <c r="B58" s="25"/>
      <c r="C58" s="28"/>
      <c r="D58" s="29"/>
      <c r="E58" s="28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5.75" customHeight="1" x14ac:dyDescent="0.2">
      <c r="A59" s="14"/>
      <c r="B59" s="25"/>
      <c r="C59" s="28"/>
      <c r="D59" s="29"/>
      <c r="E59" s="28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5.75" customHeight="1" x14ac:dyDescent="0.2">
      <c r="A60" s="14"/>
      <c r="B60" s="25"/>
      <c r="C60" s="28"/>
      <c r="D60" s="29"/>
      <c r="E60" s="28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5.75" customHeight="1" x14ac:dyDescent="0.2">
      <c r="A61" s="14"/>
      <c r="B61" s="25"/>
      <c r="C61" s="28"/>
      <c r="D61" s="29"/>
      <c r="E61" s="28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5.75" customHeight="1" x14ac:dyDescent="0.2">
      <c r="A62" s="14"/>
      <c r="B62" s="25"/>
      <c r="C62" s="28"/>
      <c r="D62" s="29"/>
      <c r="E62" s="28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5.75" customHeight="1" x14ac:dyDescent="0.2">
      <c r="A63" s="14"/>
      <c r="B63" s="25"/>
      <c r="C63" s="28"/>
      <c r="D63" s="29"/>
      <c r="E63" s="28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5.75" customHeight="1" x14ac:dyDescent="0.2">
      <c r="A64" s="14"/>
      <c r="B64" s="25"/>
      <c r="C64" s="28"/>
      <c r="D64" s="29"/>
      <c r="E64" s="28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5.75" customHeight="1" x14ac:dyDescent="0.2">
      <c r="A65" s="14"/>
      <c r="B65" s="25"/>
      <c r="C65" s="28"/>
      <c r="D65" s="29"/>
      <c r="E65" s="28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5.75" customHeight="1" x14ac:dyDescent="0.2">
      <c r="A66" s="14"/>
      <c r="B66" s="25"/>
      <c r="C66" s="28"/>
      <c r="D66" s="29"/>
      <c r="E66" s="28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5.75" customHeight="1" x14ac:dyDescent="0.2">
      <c r="A67" s="14"/>
      <c r="B67" s="25"/>
      <c r="C67" s="28"/>
      <c r="D67" s="29"/>
      <c r="E67" s="28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5.75" customHeight="1" x14ac:dyDescent="0.2">
      <c r="A68" s="14"/>
      <c r="B68" s="25"/>
      <c r="C68" s="28"/>
      <c r="D68" s="29"/>
      <c r="E68" s="28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5.75" customHeight="1" x14ac:dyDescent="0.2">
      <c r="A69" s="14"/>
      <c r="B69" s="25"/>
      <c r="C69" s="28"/>
      <c r="D69" s="29"/>
      <c r="E69" s="28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5.75" customHeight="1" x14ac:dyDescent="0.2">
      <c r="A70" s="14"/>
      <c r="B70" s="25"/>
      <c r="C70" s="28"/>
      <c r="D70" s="29"/>
      <c r="E70" s="28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5.75" customHeight="1" x14ac:dyDescent="0.2">
      <c r="A71" s="14"/>
      <c r="B71" s="25"/>
      <c r="C71" s="28"/>
      <c r="D71" s="29"/>
      <c r="E71" s="28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5.75" customHeight="1" x14ac:dyDescent="0.2">
      <c r="A72" s="14"/>
      <c r="B72" s="25"/>
      <c r="C72" s="28"/>
      <c r="D72" s="29"/>
      <c r="E72" s="28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5.75" customHeight="1" x14ac:dyDescent="0.2">
      <c r="A73" s="14"/>
      <c r="B73" s="25"/>
      <c r="C73" s="28"/>
      <c r="D73" s="29"/>
      <c r="E73" s="28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5.75" customHeight="1" x14ac:dyDescent="0.2">
      <c r="A74" s="14"/>
      <c r="B74" s="25"/>
      <c r="C74" s="28"/>
      <c r="D74" s="29"/>
      <c r="E74" s="28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5.75" customHeight="1" x14ac:dyDescent="0.2">
      <c r="A75" s="14"/>
      <c r="B75" s="25"/>
      <c r="C75" s="28"/>
      <c r="D75" s="29"/>
      <c r="E75" s="28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5.75" customHeight="1" x14ac:dyDescent="0.2">
      <c r="A76" s="14"/>
      <c r="B76" s="25"/>
      <c r="C76" s="28"/>
      <c r="D76" s="29"/>
      <c r="E76" s="28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5.75" customHeight="1" x14ac:dyDescent="0.2">
      <c r="A77" s="14"/>
      <c r="B77" s="25"/>
      <c r="C77" s="28"/>
      <c r="D77" s="29"/>
      <c r="E77" s="28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5.75" customHeight="1" x14ac:dyDescent="0.2">
      <c r="A78" s="14"/>
      <c r="B78" s="25"/>
      <c r="C78" s="28"/>
      <c r="D78" s="29"/>
      <c r="E78" s="28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5.75" customHeight="1" x14ac:dyDescent="0.2">
      <c r="A79" s="14"/>
      <c r="B79" s="25"/>
      <c r="C79" s="28"/>
      <c r="D79" s="29"/>
      <c r="E79" s="28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5.75" customHeight="1" x14ac:dyDescent="0.2">
      <c r="A80" s="14"/>
      <c r="B80" s="25"/>
      <c r="C80" s="28"/>
      <c r="D80" s="29"/>
      <c r="E80" s="28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5.75" customHeight="1" x14ac:dyDescent="0.2">
      <c r="A81" s="14"/>
      <c r="B81" s="25"/>
      <c r="C81" s="28"/>
      <c r="D81" s="29"/>
      <c r="E81" s="28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5.75" customHeight="1" x14ac:dyDescent="0.2">
      <c r="A82" s="14"/>
      <c r="B82" s="25"/>
      <c r="C82" s="28"/>
      <c r="D82" s="29"/>
      <c r="E82" s="28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5.75" customHeight="1" x14ac:dyDescent="0.2">
      <c r="A83" s="14"/>
      <c r="B83" s="25"/>
      <c r="C83" s="28"/>
      <c r="D83" s="29"/>
      <c r="E83" s="28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5.75" customHeight="1" x14ac:dyDescent="0.2">
      <c r="A84" s="14"/>
      <c r="B84" s="25"/>
      <c r="C84" s="28"/>
      <c r="D84" s="29"/>
      <c r="E84" s="28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5.75" customHeight="1" x14ac:dyDescent="0.2">
      <c r="A85" s="14"/>
      <c r="B85" s="25"/>
      <c r="C85" s="28"/>
      <c r="D85" s="29"/>
      <c r="E85" s="28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5.75" customHeight="1" x14ac:dyDescent="0.2">
      <c r="A86" s="14"/>
      <c r="B86" s="25"/>
      <c r="C86" s="28"/>
      <c r="D86" s="29"/>
      <c r="E86" s="28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5.75" customHeight="1" x14ac:dyDescent="0.2">
      <c r="A87" s="14"/>
      <c r="B87" s="25"/>
      <c r="C87" s="28"/>
      <c r="D87" s="29"/>
      <c r="E87" s="28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5.75" customHeight="1" x14ac:dyDescent="0.2">
      <c r="A88" s="14"/>
      <c r="B88" s="25"/>
      <c r="C88" s="28"/>
      <c r="D88" s="29"/>
      <c r="E88" s="28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5.75" customHeight="1" x14ac:dyDescent="0.2">
      <c r="A89" s="14"/>
      <c r="B89" s="25"/>
      <c r="C89" s="28"/>
      <c r="D89" s="29"/>
      <c r="E89" s="28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5.75" customHeight="1" x14ac:dyDescent="0.2">
      <c r="A90" s="14"/>
      <c r="B90" s="25"/>
      <c r="C90" s="28"/>
      <c r="D90" s="29"/>
      <c r="E90" s="28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5.75" customHeight="1" x14ac:dyDescent="0.2">
      <c r="A91" s="14"/>
      <c r="B91" s="25"/>
      <c r="C91" s="28"/>
      <c r="D91" s="29"/>
      <c r="E91" s="28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5.75" customHeight="1" x14ac:dyDescent="0.2">
      <c r="A92" s="14"/>
      <c r="B92" s="25"/>
      <c r="C92" s="28"/>
      <c r="D92" s="29"/>
      <c r="E92" s="28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5.75" customHeight="1" x14ac:dyDescent="0.2">
      <c r="A93" s="14"/>
      <c r="B93" s="25"/>
      <c r="C93" s="28"/>
      <c r="D93" s="29"/>
      <c r="E93" s="28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5.75" customHeight="1" x14ac:dyDescent="0.2">
      <c r="A94" s="14"/>
      <c r="B94" s="25"/>
      <c r="C94" s="28"/>
      <c r="D94" s="29"/>
      <c r="E94" s="28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5.75" customHeight="1" x14ac:dyDescent="0.2">
      <c r="A95" s="14"/>
      <c r="B95" s="25"/>
      <c r="C95" s="28"/>
      <c r="D95" s="29"/>
      <c r="E95" s="28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5.75" customHeight="1" x14ac:dyDescent="0.2">
      <c r="A96" s="14"/>
      <c r="B96" s="25"/>
      <c r="C96" s="28"/>
      <c r="D96" s="29"/>
      <c r="E96" s="28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5.75" customHeight="1" x14ac:dyDescent="0.2">
      <c r="A97" s="14"/>
      <c r="B97" s="25"/>
      <c r="C97" s="28"/>
      <c r="D97" s="29"/>
      <c r="E97" s="28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5.75" customHeight="1" x14ac:dyDescent="0.2">
      <c r="A98" s="14"/>
      <c r="B98" s="25"/>
      <c r="C98" s="28"/>
      <c r="D98" s="29"/>
      <c r="E98" s="28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5.75" customHeight="1" x14ac:dyDescent="0.2">
      <c r="A99" s="14"/>
      <c r="B99" s="25"/>
      <c r="C99" s="28"/>
      <c r="D99" s="29"/>
      <c r="E99" s="28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5.75" customHeight="1" x14ac:dyDescent="0.2">
      <c r="A100" s="14"/>
      <c r="B100" s="25"/>
      <c r="C100" s="28"/>
      <c r="D100" s="29"/>
      <c r="E100" s="28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5.75" customHeight="1" x14ac:dyDescent="0.2">
      <c r="A101" s="14"/>
      <c r="B101" s="25"/>
      <c r="C101" s="28"/>
      <c r="D101" s="29"/>
      <c r="E101" s="28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5.75" customHeight="1" x14ac:dyDescent="0.2">
      <c r="A102" s="14"/>
      <c r="B102" s="25"/>
      <c r="C102" s="28"/>
      <c r="D102" s="29"/>
      <c r="E102" s="28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5.75" customHeight="1" x14ac:dyDescent="0.2">
      <c r="A103" s="14"/>
      <c r="B103" s="25"/>
      <c r="C103" s="28"/>
      <c r="D103" s="29"/>
      <c r="E103" s="28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5.75" customHeight="1" x14ac:dyDescent="0.2">
      <c r="A104" s="14"/>
      <c r="B104" s="25"/>
      <c r="C104" s="28"/>
      <c r="D104" s="29"/>
      <c r="E104" s="28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5.75" customHeight="1" x14ac:dyDescent="0.2">
      <c r="A105" s="14"/>
      <c r="B105" s="25"/>
      <c r="C105" s="28"/>
      <c r="D105" s="29"/>
      <c r="E105" s="28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5.75" customHeight="1" x14ac:dyDescent="0.2">
      <c r="A106" s="14"/>
      <c r="B106" s="25"/>
      <c r="C106" s="28"/>
      <c r="D106" s="29"/>
      <c r="E106" s="28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5.75" customHeight="1" x14ac:dyDescent="0.2">
      <c r="A107" s="14"/>
      <c r="B107" s="25"/>
      <c r="C107" s="28"/>
      <c r="D107" s="29"/>
      <c r="E107" s="28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5.75" customHeight="1" x14ac:dyDescent="0.2">
      <c r="A108" s="14"/>
      <c r="B108" s="25"/>
      <c r="C108" s="28"/>
      <c r="D108" s="29"/>
      <c r="E108" s="28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5.75" customHeight="1" x14ac:dyDescent="0.2">
      <c r="A109" s="14"/>
      <c r="B109" s="25"/>
      <c r="C109" s="28"/>
      <c r="D109" s="29"/>
      <c r="E109" s="28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5.75" customHeight="1" x14ac:dyDescent="0.2">
      <c r="A110" s="14"/>
      <c r="B110" s="25"/>
      <c r="C110" s="28"/>
      <c r="D110" s="29"/>
      <c r="E110" s="28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5.75" customHeight="1" x14ac:dyDescent="0.2">
      <c r="A111" s="14"/>
      <c r="B111" s="25"/>
      <c r="C111" s="28"/>
      <c r="D111" s="29"/>
      <c r="E111" s="28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5.75" customHeight="1" x14ac:dyDescent="0.2">
      <c r="A112" s="14"/>
      <c r="B112" s="25"/>
      <c r="C112" s="28"/>
      <c r="D112" s="29"/>
      <c r="E112" s="28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5.75" customHeight="1" x14ac:dyDescent="0.2">
      <c r="A113" s="14"/>
      <c r="B113" s="25"/>
      <c r="C113" s="28"/>
      <c r="D113" s="29"/>
      <c r="E113" s="28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5.75" customHeight="1" x14ac:dyDescent="0.2">
      <c r="A114" s="14"/>
      <c r="B114" s="25"/>
      <c r="C114" s="28"/>
      <c r="D114" s="29"/>
      <c r="E114" s="28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5.75" customHeight="1" x14ac:dyDescent="0.2">
      <c r="A115" s="14"/>
      <c r="B115" s="25"/>
      <c r="C115" s="28"/>
      <c r="D115" s="29"/>
      <c r="E115" s="28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5.75" customHeight="1" x14ac:dyDescent="0.2">
      <c r="A116" s="14"/>
      <c r="B116" s="25"/>
      <c r="C116" s="28"/>
      <c r="D116" s="29"/>
      <c r="E116" s="28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5.75" customHeight="1" x14ac:dyDescent="0.2">
      <c r="A117" s="14"/>
      <c r="B117" s="25"/>
      <c r="C117" s="28"/>
      <c r="D117" s="29"/>
      <c r="E117" s="28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5.75" customHeight="1" x14ac:dyDescent="0.2">
      <c r="A118" s="14"/>
      <c r="B118" s="25"/>
      <c r="C118" s="28"/>
      <c r="D118" s="29"/>
      <c r="E118" s="28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5.75" customHeight="1" x14ac:dyDescent="0.2">
      <c r="A119" s="14"/>
      <c r="B119" s="25"/>
      <c r="C119" s="28"/>
      <c r="D119" s="29"/>
      <c r="E119" s="28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5.75" customHeight="1" x14ac:dyDescent="0.2">
      <c r="A120" s="14"/>
      <c r="B120" s="25"/>
      <c r="C120" s="28"/>
      <c r="D120" s="29"/>
      <c r="E120" s="28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5.75" customHeight="1" x14ac:dyDescent="0.2">
      <c r="A121" s="14"/>
      <c r="B121" s="25"/>
      <c r="C121" s="28"/>
      <c r="D121" s="29"/>
      <c r="E121" s="28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5.75" customHeight="1" x14ac:dyDescent="0.2">
      <c r="A122" s="14"/>
      <c r="B122" s="25"/>
      <c r="C122" s="28"/>
      <c r="D122" s="29"/>
      <c r="E122" s="28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5.75" customHeight="1" x14ac:dyDescent="0.2">
      <c r="A123" s="14"/>
      <c r="B123" s="25"/>
      <c r="C123" s="28"/>
      <c r="D123" s="29"/>
      <c r="E123" s="28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5.75" customHeight="1" x14ac:dyDescent="0.2">
      <c r="A124" s="14"/>
      <c r="B124" s="25"/>
      <c r="C124" s="28"/>
      <c r="D124" s="29"/>
      <c r="E124" s="28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5.75" customHeight="1" x14ac:dyDescent="0.2">
      <c r="A125" s="14"/>
      <c r="B125" s="25"/>
      <c r="C125" s="28"/>
      <c r="D125" s="29"/>
      <c r="E125" s="28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5.75" customHeight="1" x14ac:dyDescent="0.2">
      <c r="A126" s="14"/>
      <c r="B126" s="25"/>
      <c r="C126" s="28"/>
      <c r="D126" s="29"/>
      <c r="E126" s="28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5.75" customHeight="1" x14ac:dyDescent="0.2">
      <c r="A127" s="14"/>
      <c r="B127" s="25"/>
      <c r="C127" s="28"/>
      <c r="D127" s="29"/>
      <c r="E127" s="28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5.75" customHeight="1" x14ac:dyDescent="0.2">
      <c r="A128" s="14"/>
      <c r="B128" s="25"/>
      <c r="C128" s="28"/>
      <c r="D128" s="29"/>
      <c r="E128" s="28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5.75" customHeight="1" x14ac:dyDescent="0.2">
      <c r="A129" s="14"/>
      <c r="B129" s="25"/>
      <c r="C129" s="28"/>
      <c r="D129" s="29"/>
      <c r="E129" s="28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5.75" customHeight="1" x14ac:dyDescent="0.2">
      <c r="A130" s="14"/>
      <c r="B130" s="25"/>
      <c r="C130" s="28"/>
      <c r="D130" s="29"/>
      <c r="E130" s="28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5.75" customHeight="1" x14ac:dyDescent="0.2">
      <c r="A131" s="14"/>
      <c r="B131" s="25"/>
      <c r="C131" s="28"/>
      <c r="D131" s="29"/>
      <c r="E131" s="28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5.75" customHeight="1" x14ac:dyDescent="0.2">
      <c r="A132" s="14"/>
      <c r="B132" s="25"/>
      <c r="C132" s="28"/>
      <c r="D132" s="29"/>
      <c r="E132" s="28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5.75" customHeight="1" x14ac:dyDescent="0.2">
      <c r="A133" s="14"/>
      <c r="B133" s="25"/>
      <c r="C133" s="28"/>
      <c r="D133" s="29"/>
      <c r="E133" s="28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5.75" customHeight="1" x14ac:dyDescent="0.2">
      <c r="A134" s="14"/>
      <c r="B134" s="25"/>
      <c r="C134" s="28"/>
      <c r="D134" s="29"/>
      <c r="E134" s="28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5.75" customHeight="1" x14ac:dyDescent="0.2">
      <c r="A135" s="14"/>
      <c r="B135" s="25"/>
      <c r="C135" s="28"/>
      <c r="D135" s="29"/>
      <c r="E135" s="28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5.75" customHeight="1" x14ac:dyDescent="0.2">
      <c r="A136" s="14"/>
      <c r="B136" s="25"/>
      <c r="C136" s="28"/>
      <c r="D136" s="29"/>
      <c r="E136" s="28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5.75" customHeight="1" x14ac:dyDescent="0.2">
      <c r="A137" s="14"/>
      <c r="B137" s="25"/>
      <c r="C137" s="28"/>
      <c r="D137" s="29"/>
      <c r="E137" s="28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5.75" customHeight="1" x14ac:dyDescent="0.2">
      <c r="A138" s="14"/>
      <c r="B138" s="25"/>
      <c r="C138" s="28"/>
      <c r="D138" s="29"/>
      <c r="E138" s="28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5.75" customHeight="1" x14ac:dyDescent="0.2">
      <c r="A139" s="14"/>
      <c r="B139" s="25"/>
      <c r="C139" s="28"/>
      <c r="D139" s="29"/>
      <c r="E139" s="28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5.75" customHeight="1" x14ac:dyDescent="0.2">
      <c r="A140" s="14"/>
      <c r="B140" s="25"/>
      <c r="C140" s="28"/>
      <c r="D140" s="29"/>
      <c r="E140" s="28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5.75" customHeight="1" x14ac:dyDescent="0.2">
      <c r="A141" s="14"/>
      <c r="B141" s="25"/>
      <c r="C141" s="28"/>
      <c r="D141" s="29"/>
      <c r="E141" s="28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5.75" customHeight="1" x14ac:dyDescent="0.2">
      <c r="A142" s="14"/>
      <c r="B142" s="25"/>
      <c r="C142" s="28"/>
      <c r="D142" s="29"/>
      <c r="E142" s="28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5.75" customHeight="1" x14ac:dyDescent="0.2">
      <c r="A143" s="14"/>
      <c r="B143" s="25"/>
      <c r="C143" s="28"/>
      <c r="D143" s="29"/>
      <c r="E143" s="28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5.75" customHeight="1" x14ac:dyDescent="0.2">
      <c r="A144" s="14"/>
      <c r="B144" s="25"/>
      <c r="C144" s="28"/>
      <c r="D144" s="29"/>
      <c r="E144" s="28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5.75" customHeight="1" x14ac:dyDescent="0.2">
      <c r="A145" s="14"/>
      <c r="B145" s="25"/>
      <c r="C145" s="28"/>
      <c r="D145" s="29"/>
      <c r="E145" s="28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5.75" customHeight="1" x14ac:dyDescent="0.2">
      <c r="A146" s="14"/>
      <c r="B146" s="25"/>
      <c r="C146" s="28"/>
      <c r="D146" s="29"/>
      <c r="E146" s="28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5.75" customHeight="1" x14ac:dyDescent="0.2">
      <c r="A147" s="14"/>
      <c r="B147" s="25"/>
      <c r="C147" s="28"/>
      <c r="D147" s="29"/>
      <c r="E147" s="28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5.75" customHeight="1" x14ac:dyDescent="0.2">
      <c r="A148" s="14"/>
      <c r="B148" s="25"/>
      <c r="C148" s="28"/>
      <c r="D148" s="29"/>
      <c r="E148" s="28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5.75" customHeight="1" x14ac:dyDescent="0.2">
      <c r="A149" s="14"/>
      <c r="B149" s="25"/>
      <c r="C149" s="28"/>
      <c r="D149" s="29"/>
      <c r="E149" s="28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5.75" customHeight="1" x14ac:dyDescent="0.2">
      <c r="A150" s="14"/>
      <c r="B150" s="25"/>
      <c r="C150" s="28"/>
      <c r="D150" s="29"/>
      <c r="E150" s="28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5.75" customHeight="1" x14ac:dyDescent="0.2">
      <c r="A151" s="14"/>
      <c r="B151" s="25"/>
      <c r="C151" s="28"/>
      <c r="D151" s="29"/>
      <c r="E151" s="28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5.75" customHeight="1" x14ac:dyDescent="0.2">
      <c r="A152" s="14"/>
      <c r="B152" s="25"/>
      <c r="C152" s="28"/>
      <c r="D152" s="29"/>
      <c r="E152" s="28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5.75" customHeight="1" x14ac:dyDescent="0.2">
      <c r="A153" s="14"/>
      <c r="B153" s="25"/>
      <c r="C153" s="28"/>
      <c r="D153" s="29"/>
      <c r="E153" s="28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5.75" customHeight="1" x14ac:dyDescent="0.2">
      <c r="A154" s="14"/>
      <c r="B154" s="25"/>
      <c r="C154" s="28"/>
      <c r="D154" s="29"/>
      <c r="E154" s="28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5.75" customHeight="1" x14ac:dyDescent="0.2">
      <c r="A155" s="14"/>
      <c r="B155" s="25"/>
      <c r="C155" s="28"/>
      <c r="D155" s="29"/>
      <c r="E155" s="28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5.75" customHeight="1" x14ac:dyDescent="0.2">
      <c r="A156" s="14"/>
      <c r="B156" s="25"/>
      <c r="C156" s="28"/>
      <c r="D156" s="29"/>
      <c r="E156" s="28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5.75" customHeight="1" x14ac:dyDescent="0.2">
      <c r="A157" s="14"/>
      <c r="B157" s="25"/>
      <c r="C157" s="28"/>
      <c r="D157" s="29"/>
      <c r="E157" s="28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5.75" customHeight="1" x14ac:dyDescent="0.2">
      <c r="A158" s="14"/>
      <c r="B158" s="25"/>
      <c r="C158" s="28"/>
      <c r="D158" s="29"/>
      <c r="E158" s="28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5.75" customHeight="1" x14ac:dyDescent="0.2">
      <c r="A159" s="14"/>
      <c r="B159" s="25"/>
      <c r="C159" s="28"/>
      <c r="D159" s="29"/>
      <c r="E159" s="28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5.75" customHeight="1" x14ac:dyDescent="0.2">
      <c r="A160" s="14"/>
      <c r="B160" s="25"/>
      <c r="C160" s="28"/>
      <c r="D160" s="29"/>
      <c r="E160" s="28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5.75" customHeight="1" x14ac:dyDescent="0.2">
      <c r="A161" s="14"/>
      <c r="B161" s="25"/>
      <c r="C161" s="28"/>
      <c r="D161" s="29"/>
      <c r="E161" s="28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5.75" customHeight="1" x14ac:dyDescent="0.2">
      <c r="A162" s="14"/>
      <c r="B162" s="25"/>
      <c r="C162" s="28"/>
      <c r="D162" s="29"/>
      <c r="E162" s="28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5.75" customHeight="1" x14ac:dyDescent="0.2">
      <c r="A163" s="14"/>
      <c r="B163" s="25"/>
      <c r="C163" s="28"/>
      <c r="D163" s="29"/>
      <c r="E163" s="28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5.75" customHeight="1" x14ac:dyDescent="0.2">
      <c r="A164" s="14"/>
      <c r="B164" s="25"/>
      <c r="C164" s="28"/>
      <c r="D164" s="29"/>
      <c r="E164" s="28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5.75" customHeight="1" x14ac:dyDescent="0.2">
      <c r="A165" s="14"/>
      <c r="B165" s="25"/>
      <c r="C165" s="28"/>
      <c r="D165" s="29"/>
      <c r="E165" s="28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5.75" customHeight="1" x14ac:dyDescent="0.2">
      <c r="A166" s="14"/>
      <c r="B166" s="25"/>
      <c r="C166" s="28"/>
      <c r="D166" s="29"/>
      <c r="E166" s="28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5.75" customHeight="1" x14ac:dyDescent="0.2">
      <c r="A167" s="14"/>
      <c r="B167" s="25"/>
      <c r="C167" s="28"/>
      <c r="D167" s="29"/>
      <c r="E167" s="28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5.75" customHeight="1" x14ac:dyDescent="0.2">
      <c r="A168" s="14"/>
      <c r="B168" s="25"/>
      <c r="C168" s="28"/>
      <c r="D168" s="29"/>
      <c r="E168" s="28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5.75" customHeight="1" x14ac:dyDescent="0.2">
      <c r="A169" s="14"/>
      <c r="B169" s="25"/>
      <c r="C169" s="28"/>
      <c r="D169" s="29"/>
      <c r="E169" s="28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5.75" customHeight="1" x14ac:dyDescent="0.2">
      <c r="A170" s="14"/>
      <c r="B170" s="25"/>
      <c r="C170" s="28"/>
      <c r="D170" s="29"/>
      <c r="E170" s="28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5.75" customHeight="1" x14ac:dyDescent="0.2">
      <c r="A171" s="14"/>
      <c r="B171" s="25"/>
      <c r="C171" s="28"/>
      <c r="D171" s="29"/>
      <c r="E171" s="28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5.75" customHeight="1" x14ac:dyDescent="0.2">
      <c r="A172" s="14"/>
      <c r="B172" s="25"/>
      <c r="C172" s="28"/>
      <c r="D172" s="29"/>
      <c r="E172" s="28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5.75" customHeight="1" x14ac:dyDescent="0.2">
      <c r="A173" s="14"/>
      <c r="B173" s="25"/>
      <c r="C173" s="28"/>
      <c r="D173" s="29"/>
      <c r="E173" s="28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5.75" customHeight="1" x14ac:dyDescent="0.2">
      <c r="A174" s="14"/>
      <c r="B174" s="25"/>
      <c r="C174" s="28"/>
      <c r="D174" s="29"/>
      <c r="E174" s="28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5.75" customHeight="1" x14ac:dyDescent="0.2">
      <c r="A175" s="14"/>
      <c r="B175" s="25"/>
      <c r="C175" s="28"/>
      <c r="D175" s="29"/>
      <c r="E175" s="28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5.75" customHeight="1" x14ac:dyDescent="0.2">
      <c r="A176" s="14"/>
      <c r="B176" s="25"/>
      <c r="C176" s="28"/>
      <c r="D176" s="29"/>
      <c r="E176" s="28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5.75" customHeight="1" x14ac:dyDescent="0.2">
      <c r="A177" s="14"/>
      <c r="B177" s="25"/>
      <c r="C177" s="28"/>
      <c r="D177" s="29"/>
      <c r="E177" s="28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5.75" customHeight="1" x14ac:dyDescent="0.2">
      <c r="A178" s="14"/>
      <c r="B178" s="25"/>
      <c r="C178" s="28"/>
      <c r="D178" s="29"/>
      <c r="E178" s="28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5.75" customHeight="1" x14ac:dyDescent="0.2">
      <c r="A179" s="14"/>
      <c r="B179" s="25"/>
      <c r="C179" s="28"/>
      <c r="D179" s="29"/>
      <c r="E179" s="28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5.75" customHeight="1" x14ac:dyDescent="0.2">
      <c r="A180" s="14"/>
      <c r="B180" s="25"/>
      <c r="C180" s="28"/>
      <c r="D180" s="29"/>
      <c r="E180" s="28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5.75" customHeight="1" x14ac:dyDescent="0.2">
      <c r="A181" s="14"/>
      <c r="B181" s="25"/>
      <c r="C181" s="28"/>
      <c r="D181" s="29"/>
      <c r="E181" s="28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5.75" customHeight="1" x14ac:dyDescent="0.2">
      <c r="A182" s="14"/>
      <c r="B182" s="25"/>
      <c r="C182" s="28"/>
      <c r="D182" s="29"/>
      <c r="E182" s="28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5.75" customHeight="1" x14ac:dyDescent="0.2">
      <c r="A183" s="14"/>
      <c r="B183" s="25"/>
      <c r="C183" s="28"/>
      <c r="D183" s="29"/>
      <c r="E183" s="28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5.75" customHeight="1" x14ac:dyDescent="0.2">
      <c r="A184" s="14"/>
      <c r="B184" s="25"/>
      <c r="C184" s="28"/>
      <c r="D184" s="29"/>
      <c r="E184" s="28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5.75" customHeight="1" x14ac:dyDescent="0.2">
      <c r="A185" s="14"/>
      <c r="B185" s="25"/>
      <c r="C185" s="28"/>
      <c r="D185" s="29"/>
      <c r="E185" s="28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5.75" customHeight="1" x14ac:dyDescent="0.2">
      <c r="A186" s="14"/>
      <c r="B186" s="25"/>
      <c r="C186" s="28"/>
      <c r="D186" s="29"/>
      <c r="E186" s="28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5.75" customHeight="1" x14ac:dyDescent="0.2">
      <c r="A187" s="14"/>
      <c r="B187" s="25"/>
      <c r="C187" s="28"/>
      <c r="D187" s="29"/>
      <c r="E187" s="28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5.75" customHeight="1" x14ac:dyDescent="0.2">
      <c r="A188" s="14"/>
      <c r="B188" s="25"/>
      <c r="C188" s="28"/>
      <c r="D188" s="29"/>
      <c r="E188" s="28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5.75" customHeight="1" x14ac:dyDescent="0.2">
      <c r="A189" s="14"/>
      <c r="B189" s="25"/>
      <c r="C189" s="28"/>
      <c r="D189" s="29"/>
      <c r="E189" s="28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5.75" customHeight="1" x14ac:dyDescent="0.2">
      <c r="A190" s="14"/>
      <c r="B190" s="25"/>
      <c r="C190" s="28"/>
      <c r="D190" s="29"/>
      <c r="E190" s="28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5.75" customHeight="1" x14ac:dyDescent="0.2">
      <c r="A191" s="14"/>
      <c r="B191" s="25"/>
      <c r="C191" s="28"/>
      <c r="D191" s="29"/>
      <c r="E191" s="28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5.75" customHeight="1" x14ac:dyDescent="0.2">
      <c r="A192" s="14"/>
      <c r="B192" s="25"/>
      <c r="C192" s="28"/>
      <c r="D192" s="29"/>
      <c r="E192" s="28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5.75" customHeight="1" x14ac:dyDescent="0.2">
      <c r="A193" s="14"/>
      <c r="B193" s="25"/>
      <c r="C193" s="28"/>
      <c r="D193" s="29"/>
      <c r="E193" s="28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5.75" customHeight="1" x14ac:dyDescent="0.2">
      <c r="A194" s="14"/>
      <c r="B194" s="25"/>
      <c r="C194" s="28"/>
      <c r="D194" s="29"/>
      <c r="E194" s="28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5.75" customHeight="1" x14ac:dyDescent="0.2">
      <c r="A195" s="14"/>
      <c r="B195" s="25"/>
      <c r="C195" s="28"/>
      <c r="D195" s="29"/>
      <c r="E195" s="28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5.75" customHeight="1" x14ac:dyDescent="0.2">
      <c r="A196" s="14"/>
      <c r="B196" s="25"/>
      <c r="C196" s="28"/>
      <c r="D196" s="29"/>
      <c r="E196" s="28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5.75" customHeight="1" x14ac:dyDescent="0.2">
      <c r="A197" s="14"/>
      <c r="B197" s="25"/>
      <c r="C197" s="28"/>
      <c r="D197" s="29"/>
      <c r="E197" s="28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5.75" customHeight="1" x14ac:dyDescent="0.2">
      <c r="A198" s="14"/>
      <c r="B198" s="25"/>
      <c r="C198" s="28"/>
      <c r="D198" s="29"/>
      <c r="E198" s="28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5.75" customHeight="1" x14ac:dyDescent="0.2">
      <c r="A199" s="14"/>
      <c r="B199" s="25"/>
      <c r="C199" s="28"/>
      <c r="D199" s="29"/>
      <c r="E199" s="28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5.75" customHeight="1" x14ac:dyDescent="0.2">
      <c r="A200" s="14"/>
      <c r="B200" s="25"/>
      <c r="C200" s="28"/>
      <c r="D200" s="29"/>
      <c r="E200" s="28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5.75" customHeight="1" x14ac:dyDescent="0.2">
      <c r="A201" s="14"/>
      <c r="B201" s="25"/>
      <c r="C201" s="28"/>
      <c r="D201" s="29"/>
      <c r="E201" s="28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5.75" customHeight="1" x14ac:dyDescent="0.2">
      <c r="A202" s="14"/>
      <c r="B202" s="25"/>
      <c r="C202" s="28"/>
      <c r="D202" s="29"/>
      <c r="E202" s="28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5.75" customHeight="1" x14ac:dyDescent="0.2">
      <c r="A203" s="14"/>
      <c r="B203" s="25"/>
      <c r="C203" s="28"/>
      <c r="D203" s="29"/>
      <c r="E203" s="28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5.75" customHeight="1" x14ac:dyDescent="0.2">
      <c r="A204" s="14"/>
      <c r="B204" s="25"/>
      <c r="C204" s="28"/>
      <c r="D204" s="29"/>
      <c r="E204" s="28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5.75" customHeight="1" x14ac:dyDescent="0.2">
      <c r="A205" s="14"/>
      <c r="B205" s="25"/>
      <c r="C205" s="28"/>
      <c r="D205" s="29"/>
      <c r="E205" s="28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5.75" customHeight="1" x14ac:dyDescent="0.2">
      <c r="A206" s="14"/>
      <c r="B206" s="25"/>
      <c r="C206" s="28"/>
      <c r="D206" s="29"/>
      <c r="E206" s="28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5.75" customHeight="1" x14ac:dyDescent="0.2">
      <c r="A207" s="14"/>
      <c r="B207" s="25"/>
      <c r="C207" s="28"/>
      <c r="D207" s="29"/>
      <c r="E207" s="28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5.75" customHeight="1" x14ac:dyDescent="0.2">
      <c r="A208" s="14"/>
      <c r="B208" s="25"/>
      <c r="C208" s="28"/>
      <c r="D208" s="29"/>
      <c r="E208" s="28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5.75" customHeight="1" x14ac:dyDescent="0.2">
      <c r="A209" s="14"/>
      <c r="B209" s="25"/>
      <c r="C209" s="28"/>
      <c r="D209" s="29"/>
      <c r="E209" s="28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5.75" customHeight="1" x14ac:dyDescent="0.2">
      <c r="A210" s="14"/>
      <c r="B210" s="25"/>
      <c r="C210" s="28"/>
      <c r="D210" s="29"/>
      <c r="E210" s="28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5.75" customHeight="1" x14ac:dyDescent="0.2">
      <c r="A211" s="14"/>
      <c r="B211" s="25"/>
      <c r="C211" s="28"/>
      <c r="D211" s="29"/>
      <c r="E211" s="28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 x14ac:dyDescent="0.2">
      <c r="A212" s="14"/>
      <c r="B212" s="25"/>
      <c r="C212" s="28"/>
      <c r="D212" s="29"/>
      <c r="E212" s="28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ht="15.75" customHeight="1" x14ac:dyDescent="0.2">
      <c r="A213" s="14"/>
      <c r="B213" s="25"/>
      <c r="C213" s="28"/>
      <c r="D213" s="29"/>
      <c r="E213" s="28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ht="15.75" customHeight="1" x14ac:dyDescent="0.2">
      <c r="A214" s="14"/>
      <c r="B214" s="25"/>
      <c r="C214" s="28"/>
      <c r="D214" s="29"/>
      <c r="E214" s="28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 ht="15.75" customHeight="1" x14ac:dyDescent="0.2">
      <c r="A215" s="14"/>
      <c r="B215" s="25"/>
      <c r="C215" s="28"/>
      <c r="D215" s="29"/>
      <c r="E215" s="28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ht="15.75" customHeight="1" x14ac:dyDescent="0.2">
      <c r="A216" s="14"/>
      <c r="B216" s="25"/>
      <c r="C216" s="28"/>
      <c r="D216" s="29"/>
      <c r="E216" s="28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ht="15.75" customHeight="1" x14ac:dyDescent="0.2">
      <c r="A217" s="14"/>
      <c r="B217" s="25"/>
      <c r="C217" s="28"/>
      <c r="D217" s="29"/>
      <c r="E217" s="28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ht="15.75" customHeight="1" x14ac:dyDescent="0.2">
      <c r="A218" s="14"/>
      <c r="B218" s="25"/>
      <c r="C218" s="28"/>
      <c r="D218" s="29"/>
      <c r="E218" s="28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ht="15.75" customHeight="1" x14ac:dyDescent="0.2">
      <c r="A219" s="14"/>
      <c r="B219" s="25"/>
      <c r="C219" s="28"/>
      <c r="D219" s="29"/>
      <c r="E219" s="28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ht="15.75" customHeight="1" x14ac:dyDescent="0.2">
      <c r="A220" s="14"/>
      <c r="B220" s="25"/>
      <c r="C220" s="28"/>
      <c r="D220" s="29"/>
      <c r="E220" s="28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ht="15.75" customHeight="1" x14ac:dyDescent="0.2">
      <c r="A221" s="14"/>
      <c r="B221" s="25"/>
      <c r="C221" s="28"/>
      <c r="D221" s="29"/>
      <c r="E221" s="28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ht="15.75" customHeight="1" x14ac:dyDescent="0.2">
      <c r="A222" s="14"/>
      <c r="B222" s="25"/>
      <c r="C222" s="28"/>
      <c r="D222" s="29"/>
      <c r="E222" s="28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ht="15.75" customHeight="1" x14ac:dyDescent="0.2">
      <c r="A223" s="14"/>
      <c r="B223" s="25"/>
      <c r="C223" s="28"/>
      <c r="D223" s="29"/>
      <c r="E223" s="28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 ht="15.75" customHeight="1" x14ac:dyDescent="0.2">
      <c r="A224" s="14"/>
      <c r="B224" s="25"/>
      <c r="C224" s="28"/>
      <c r="D224" s="29"/>
      <c r="E224" s="28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15.75" customHeight="1" x14ac:dyDescent="0.2">
      <c r="A225" s="14"/>
      <c r="B225" s="25"/>
      <c r="C225" s="28"/>
      <c r="D225" s="29"/>
      <c r="E225" s="28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 ht="15.75" customHeight="1" x14ac:dyDescent="0.2">
      <c r="A226" s="14"/>
      <c r="B226" s="25"/>
      <c r="C226" s="28"/>
      <c r="D226" s="29"/>
      <c r="E226" s="28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ht="15.75" customHeight="1" x14ac:dyDescent="0.2">
      <c r="A227" s="14"/>
      <c r="B227" s="25"/>
      <c r="C227" s="28"/>
      <c r="D227" s="29"/>
      <c r="E227" s="28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ht="15.75" customHeight="1" x14ac:dyDescent="0.2">
      <c r="A228" s="14"/>
      <c r="B228" s="25"/>
      <c r="C228" s="28"/>
      <c r="D228" s="29"/>
      <c r="E228" s="28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ht="15.75" customHeight="1" x14ac:dyDescent="0.2">
      <c r="A229" s="14"/>
      <c r="B229" s="25"/>
      <c r="C229" s="28"/>
      <c r="D229" s="29"/>
      <c r="E229" s="28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 ht="15.75" customHeight="1" x14ac:dyDescent="0.2">
      <c r="A230" s="14"/>
      <c r="B230" s="25"/>
      <c r="C230" s="28"/>
      <c r="D230" s="29"/>
      <c r="E230" s="28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ht="15.75" customHeight="1" x14ac:dyDescent="0.2">
      <c r="A231" s="14"/>
      <c r="B231" s="25"/>
      <c r="C231" s="28"/>
      <c r="D231" s="29"/>
      <c r="E231" s="28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 ht="15.75" customHeight="1" x14ac:dyDescent="0.2">
      <c r="A232" s="14"/>
      <c r="B232" s="25"/>
      <c r="C232" s="28"/>
      <c r="D232" s="29"/>
      <c r="E232" s="28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 ht="15.75" customHeight="1" x14ac:dyDescent="0.2">
      <c r="A233" s="14"/>
      <c r="B233" s="25"/>
      <c r="C233" s="28"/>
      <c r="D233" s="29"/>
      <c r="E233" s="28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ht="15.75" customHeight="1" x14ac:dyDescent="0.2">
      <c r="A234" s="14"/>
      <c r="B234" s="25"/>
      <c r="C234" s="28"/>
      <c r="D234" s="29"/>
      <c r="E234" s="28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ht="15.75" customHeight="1" x14ac:dyDescent="0.2">
      <c r="A235" s="14"/>
      <c r="B235" s="25"/>
      <c r="C235" s="28"/>
      <c r="D235" s="29"/>
      <c r="E235" s="28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 ht="15.75" customHeight="1" x14ac:dyDescent="0.2">
      <c r="A236" s="14"/>
      <c r="B236" s="25"/>
      <c r="C236" s="28"/>
      <c r="D236" s="29"/>
      <c r="E236" s="28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 ht="15.75" customHeight="1" x14ac:dyDescent="0.2">
      <c r="A237" s="14"/>
      <c r="B237" s="25"/>
      <c r="C237" s="28"/>
      <c r="D237" s="29"/>
      <c r="E237" s="28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 ht="15.75" customHeight="1" x14ac:dyDescent="0.2">
      <c r="A238" s="14"/>
      <c r="B238" s="25"/>
      <c r="C238" s="28"/>
      <c r="D238" s="29"/>
      <c r="E238" s="28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 ht="15.75" customHeight="1" x14ac:dyDescent="0.2">
      <c r="A239" s="14"/>
      <c r="B239" s="25"/>
      <c r="C239" s="28"/>
      <c r="D239" s="29"/>
      <c r="E239" s="28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 ht="15.75" customHeight="1" x14ac:dyDescent="0.2">
      <c r="A240" s="14"/>
      <c r="B240" s="25"/>
      <c r="C240" s="28"/>
      <c r="D240" s="29"/>
      <c r="E240" s="28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 ht="15.75" customHeight="1" x14ac:dyDescent="0.2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 x14ac:dyDescent="0.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 x14ac:dyDescent="0.2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 x14ac:dyDescent="0.2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 x14ac:dyDescent="0.2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 x14ac:dyDescent="0.2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 x14ac:dyDescent="0.2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 x14ac:dyDescent="0.2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 x14ac:dyDescent="0.2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 x14ac:dyDescent="0.2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 x14ac:dyDescent="0.2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 x14ac:dyDescent="0.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 x14ac:dyDescent="0.2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 x14ac:dyDescent="0.2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 x14ac:dyDescent="0.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 x14ac:dyDescent="0.2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 x14ac:dyDescent="0.2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 x14ac:dyDescent="0.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 x14ac:dyDescent="0.2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 x14ac:dyDescent="0.2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 x14ac:dyDescent="0.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 x14ac:dyDescent="0.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 x14ac:dyDescent="0.2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 x14ac:dyDescent="0.2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 x14ac:dyDescent="0.2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 x14ac:dyDescent="0.2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 x14ac:dyDescent="0.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 x14ac:dyDescent="0.2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 x14ac:dyDescent="0.2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 x14ac:dyDescent="0.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 x14ac:dyDescent="0.2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 x14ac:dyDescent="0.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 x14ac:dyDescent="0.2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 x14ac:dyDescent="0.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 x14ac:dyDescent="0.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 x14ac:dyDescent="0.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 x14ac:dyDescent="0.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 x14ac:dyDescent="0.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 x14ac:dyDescent="0.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 x14ac:dyDescent="0.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5.75" customHeigh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5.75" customHeigh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5.75" customHeigh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5.75" customHeigh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5.75" customHeigh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5.75" customHeigh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5.75" customHeigh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5.75" customHeigh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5.75" customHeigh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5.75" customHeigh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5.75" customHeigh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5.75" customHeigh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5.75" customHeigh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5.75" customHeigh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5.75" customHeigh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5.75" customHeigh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5.75" customHeigh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5.75" customHeigh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5.75" customHeigh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5.75" customHeigh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5.75" customHeigh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5.75" customHeigh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5.75" customHeigh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5.75" customHeigh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5.75" customHeigh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5.75" customHeigh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5.75" customHeigh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5.75" customHeigh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5.75" customHeigh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5.75" customHeigh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5.75" customHeigh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5.75" customHeigh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5.75" customHeigh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5.75" customHeigh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5.75" customHeigh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5.75" customHeigh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5.75" customHeigh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5.75" customHeigh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5.75" customHeigh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5.75" customHeigh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5.75" customHeigh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5.75" customHeigh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5.75" customHeigh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5.75" customHeigh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5.75" customHeigh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5.75" customHeigh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5.75" customHeigh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5.75" customHeigh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5.75" customHeigh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5.75" customHeigh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5.75" customHeigh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5.75" customHeigh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5.75" customHeigh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5.75" customHeigh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5.75" customHeigh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5.75" customHeigh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5.75" customHeigh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5.75" customHeigh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5.75" customHeigh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5.75" customHeigh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5.75" customHeigh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5.75" customHeigh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5.75" customHeigh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5.75" customHeigh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5.75" customHeigh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5.75" customHeigh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5.75" customHeigh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5.75" customHeigh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5.75" customHeigh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5.75" customHeigh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5.75" customHeigh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5.75" customHeigh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5.75" customHeigh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5.75" customHeigh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5.75" customHeigh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5.75" customHeigh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5.75" customHeigh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5.75" customHeigh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5.75" customHeigh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5.75" customHeigh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5.75" customHeigh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5.75" customHeigh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5.75" customHeigh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5.75" customHeigh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5.75" customHeigh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5.75" customHeigh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5.75" customHeigh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5.75" customHeigh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5.75" customHeigh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5.75" customHeigh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5.75" customHeigh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5.75" customHeigh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5.75" customHeigh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5.75" customHeigh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5.75" customHeigh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5.75" customHeigh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5.75" customHeigh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5.75" customHeigh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5.75" customHeigh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5.75" customHeigh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5.75" customHeigh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5.75" customHeigh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5.75" customHeigh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5.75" customHeigh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5.75" customHeigh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5.75" customHeigh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5.75" customHeigh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5.75" customHeigh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5.75" customHeigh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5.75" customHeigh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5.75" customHeigh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5.75" customHeigh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5.75" customHeigh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5.75" customHeigh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5.75" customHeigh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5.75" customHeigh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5.75" customHeigh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5.75" customHeigh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5.75" customHeigh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5.75" customHeigh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5.75" customHeigh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5.75" customHeigh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5.75" customHeigh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5.75" customHeigh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5.75" customHeigh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5.75" customHeigh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5.75" customHeigh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5.75" customHeigh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5.75" customHeigh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5.75" customHeigh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5.75" customHeigh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5.75" customHeigh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5.75" customHeigh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5.75" customHeigh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5.75" customHeigh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5.75" customHeigh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5.75" customHeigh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5.75" customHeigh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5.75" customHeigh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5.75" customHeigh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5.75" customHeigh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5.75" customHeigh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5.75" customHeigh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5.75" customHeigh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5.75" customHeigh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5.75" customHeigh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5.75" customHeigh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5.75" customHeigh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5.75" customHeigh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5.75" customHeigh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5.75" customHeigh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5.75" customHeigh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5.75" customHeigh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5.75" customHeigh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5.75" customHeigh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5.75" customHeigh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5.75" customHeigh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5.75" customHeigh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5.75" customHeigh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5.75" customHeigh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5.75" customHeigh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5.75" customHeigh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5.75" customHeigh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5.75" customHeigh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5.75" customHeigh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5.75" customHeigh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5.75" customHeigh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5.75" customHeigh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5.75" customHeigh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5.75" customHeigh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5.75" customHeigh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5.75" customHeigh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5.75" customHeigh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5.75" customHeigh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5.75" customHeigh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5.75" customHeigh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5.75" customHeigh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5.75" customHeigh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5.75" customHeigh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5.75" customHeigh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5.75" customHeigh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5.75" customHeigh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5.75" customHeigh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5.75" customHeigh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5.75" customHeigh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5.75" customHeigh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5.75" customHeigh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5.75" customHeigh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5.75" customHeigh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5.75" customHeigh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5.75" customHeigh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5.75" customHeigh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5.75" customHeigh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5.75" customHeigh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5.75" customHeigh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5.75" customHeigh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5.75" customHeigh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5.75" customHeigh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5.75" customHeigh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5.75" customHeigh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5.75" customHeigh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5.75" customHeigh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5.75" customHeigh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5.75" customHeigh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5.75" customHeigh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5.75" customHeigh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5.75" customHeight="1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5.75" customHeight="1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5.75" customHeight="1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5.75" customHeight="1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5.75" customHeight="1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5.75" customHeight="1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5.75" customHeight="1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5.75" customHeight="1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5.75" customHeight="1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5.75" customHeight="1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5.75" customHeight="1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5.75" customHeight="1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5.75" customHeight="1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5.75" customHeight="1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5.75" customHeight="1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5.75" customHeight="1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5.75" customHeight="1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5.75" customHeight="1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5.75" customHeight="1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5.75" customHeight="1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5.75" customHeight="1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5.75" customHeight="1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5.75" customHeight="1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5.75" customHeight="1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5.75" customHeight="1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5.75" customHeight="1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5.75" customHeight="1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5.75" customHeight="1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5.75" customHeight="1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5.75" customHeight="1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5.75" customHeight="1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5.75" customHeight="1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5.75" customHeight="1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5.75" customHeight="1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5.75" customHeight="1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5.75" customHeight="1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5.75" customHeight="1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5.75" customHeight="1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5.75" customHeight="1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5.75" customHeight="1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5.75" customHeight="1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5.75" customHeight="1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5.75" customHeight="1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5.75" customHeight="1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5.75" customHeight="1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5.75" customHeight="1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5.75" customHeight="1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5.75" customHeight="1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5.75" customHeight="1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5.75" customHeight="1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5.75" customHeight="1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5.75" customHeight="1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5.75" customHeight="1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5.75" customHeight="1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5.75" customHeight="1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5.75" customHeight="1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5.75" customHeight="1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5.75" customHeight="1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5.75" customHeight="1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5.75" customHeight="1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5.75" customHeight="1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5.75" customHeight="1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5.75" customHeight="1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5.75" customHeight="1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5.75" customHeight="1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5.75" customHeight="1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5.75" customHeight="1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5.75" customHeight="1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5.75" customHeight="1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5.75" customHeight="1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5.75" customHeight="1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5.75" customHeight="1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5.75" customHeight="1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5.75" customHeight="1" x14ac:dyDescent="0.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5.75" customHeight="1" x14ac:dyDescent="0.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5.75" customHeight="1" x14ac:dyDescent="0.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5.75" customHeight="1" x14ac:dyDescent="0.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5.75" customHeight="1" x14ac:dyDescent="0.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5.75" customHeight="1" x14ac:dyDescent="0.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5.75" customHeight="1" x14ac:dyDescent="0.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5.75" customHeight="1" x14ac:dyDescent="0.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5.75" customHeight="1" x14ac:dyDescent="0.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5.75" customHeight="1" x14ac:dyDescent="0.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5.75" customHeight="1" x14ac:dyDescent="0.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5.75" customHeight="1" x14ac:dyDescent="0.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5.75" customHeight="1" x14ac:dyDescent="0.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5.75" customHeight="1" x14ac:dyDescent="0.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5.75" customHeight="1" x14ac:dyDescent="0.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5.75" customHeight="1" x14ac:dyDescent="0.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5.75" customHeight="1" x14ac:dyDescent="0.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5.75" customHeight="1" x14ac:dyDescent="0.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5.75" customHeight="1" x14ac:dyDescent="0.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5.75" customHeight="1" x14ac:dyDescent="0.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5.75" customHeight="1" x14ac:dyDescent="0.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5.75" customHeight="1" x14ac:dyDescent="0.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5.75" customHeight="1" x14ac:dyDescent="0.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5.75" customHeight="1" x14ac:dyDescent="0.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5.75" customHeight="1" x14ac:dyDescent="0.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5.75" customHeight="1" x14ac:dyDescent="0.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5.75" customHeight="1" x14ac:dyDescent="0.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5.75" customHeight="1" x14ac:dyDescent="0.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5.75" customHeight="1" x14ac:dyDescent="0.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5.75" customHeight="1" x14ac:dyDescent="0.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5.75" customHeight="1" x14ac:dyDescent="0.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5.75" customHeight="1" x14ac:dyDescent="0.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5.75" customHeight="1" x14ac:dyDescent="0.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5.75" customHeight="1" x14ac:dyDescent="0.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5.75" customHeight="1" x14ac:dyDescent="0.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5.75" customHeight="1" x14ac:dyDescent="0.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5.75" customHeight="1" x14ac:dyDescent="0.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5.75" customHeight="1" x14ac:dyDescent="0.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5.75" customHeight="1" x14ac:dyDescent="0.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5.75" customHeight="1" x14ac:dyDescent="0.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5.75" customHeight="1" x14ac:dyDescent="0.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5.75" customHeight="1" x14ac:dyDescent="0.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5.75" customHeight="1" x14ac:dyDescent="0.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5.75" customHeight="1" x14ac:dyDescent="0.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5.75" customHeight="1" x14ac:dyDescent="0.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5.75" customHeight="1" x14ac:dyDescent="0.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5.75" customHeight="1" x14ac:dyDescent="0.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5.75" customHeight="1" x14ac:dyDescent="0.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5.75" customHeight="1" x14ac:dyDescent="0.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5.75" customHeight="1" x14ac:dyDescent="0.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5.75" customHeight="1" x14ac:dyDescent="0.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5.75" customHeight="1" x14ac:dyDescent="0.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5.75" customHeight="1" x14ac:dyDescent="0.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5.75" customHeight="1" x14ac:dyDescent="0.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5.75" customHeight="1" x14ac:dyDescent="0.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5.75" customHeight="1" x14ac:dyDescent="0.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5.75" customHeight="1" x14ac:dyDescent="0.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5.75" customHeight="1" x14ac:dyDescent="0.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5.75" customHeight="1" x14ac:dyDescent="0.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5.75" customHeight="1" x14ac:dyDescent="0.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5.75" customHeight="1" x14ac:dyDescent="0.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5.75" customHeight="1" x14ac:dyDescent="0.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5.75" customHeight="1" x14ac:dyDescent="0.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5.75" customHeight="1" x14ac:dyDescent="0.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5.75" customHeight="1" x14ac:dyDescent="0.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5.75" customHeight="1" x14ac:dyDescent="0.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5.75" customHeight="1" x14ac:dyDescent="0.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5.75" customHeight="1" x14ac:dyDescent="0.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5.75" customHeight="1" x14ac:dyDescent="0.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5.75" customHeight="1" x14ac:dyDescent="0.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5.75" customHeight="1" x14ac:dyDescent="0.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5.75" customHeight="1" x14ac:dyDescent="0.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5.75" customHeight="1" x14ac:dyDescent="0.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5.75" customHeight="1" x14ac:dyDescent="0.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5.75" customHeight="1" x14ac:dyDescent="0.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5.75" customHeight="1" x14ac:dyDescent="0.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5.75" customHeight="1" x14ac:dyDescent="0.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5.75" customHeight="1" x14ac:dyDescent="0.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5.75" customHeight="1" x14ac:dyDescent="0.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5.75" customHeight="1" x14ac:dyDescent="0.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5.75" customHeight="1" x14ac:dyDescent="0.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5.75" customHeight="1" x14ac:dyDescent="0.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5.75" customHeight="1" x14ac:dyDescent="0.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5.75" customHeight="1" x14ac:dyDescent="0.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5.75" customHeight="1" x14ac:dyDescent="0.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5.75" customHeight="1" x14ac:dyDescent="0.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5.75" customHeight="1" x14ac:dyDescent="0.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5.75" customHeight="1" x14ac:dyDescent="0.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5.75" customHeight="1" x14ac:dyDescent="0.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5.75" customHeight="1" x14ac:dyDescent="0.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5.75" customHeight="1" x14ac:dyDescent="0.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5.75" customHeight="1" x14ac:dyDescent="0.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5.75" customHeight="1" x14ac:dyDescent="0.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5.75" customHeight="1" x14ac:dyDescent="0.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5.75" customHeight="1" x14ac:dyDescent="0.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5.75" customHeight="1" x14ac:dyDescent="0.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5.75" customHeight="1" x14ac:dyDescent="0.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5.75" customHeight="1" x14ac:dyDescent="0.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5.75" customHeight="1" x14ac:dyDescent="0.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5.75" customHeight="1" x14ac:dyDescent="0.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5.75" customHeight="1" x14ac:dyDescent="0.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5.75" customHeight="1" x14ac:dyDescent="0.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5.75" customHeight="1" x14ac:dyDescent="0.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5.75" customHeight="1" x14ac:dyDescent="0.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5.75" customHeight="1" x14ac:dyDescent="0.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5.75" customHeight="1" x14ac:dyDescent="0.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5.75" customHeight="1" x14ac:dyDescent="0.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5.75" customHeight="1" x14ac:dyDescent="0.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5.75" customHeight="1" x14ac:dyDescent="0.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5.75" customHeight="1" x14ac:dyDescent="0.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5.75" customHeight="1" x14ac:dyDescent="0.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5.75" customHeight="1" x14ac:dyDescent="0.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5.75" customHeight="1" x14ac:dyDescent="0.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5.75" customHeight="1" x14ac:dyDescent="0.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5.75" customHeight="1" x14ac:dyDescent="0.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5.75" customHeight="1" x14ac:dyDescent="0.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5.75" customHeight="1" x14ac:dyDescent="0.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5.75" customHeight="1" x14ac:dyDescent="0.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5.75" customHeight="1" x14ac:dyDescent="0.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5.75" customHeight="1" x14ac:dyDescent="0.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5.75" customHeight="1" x14ac:dyDescent="0.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5.75" customHeight="1" x14ac:dyDescent="0.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5.75" customHeight="1" x14ac:dyDescent="0.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5.75" customHeight="1" x14ac:dyDescent="0.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5.75" customHeight="1" x14ac:dyDescent="0.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5.75" customHeight="1" x14ac:dyDescent="0.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5.75" customHeight="1" x14ac:dyDescent="0.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5.75" customHeight="1" x14ac:dyDescent="0.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5.75" customHeight="1" x14ac:dyDescent="0.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5.75" customHeight="1" x14ac:dyDescent="0.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5.75" customHeight="1" x14ac:dyDescent="0.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5.75" customHeight="1" x14ac:dyDescent="0.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5.75" customHeight="1" x14ac:dyDescent="0.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5.75" customHeight="1" x14ac:dyDescent="0.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5.75" customHeight="1" x14ac:dyDescent="0.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5.75" customHeight="1" x14ac:dyDescent="0.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5.75" customHeight="1" x14ac:dyDescent="0.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5.75" customHeight="1" x14ac:dyDescent="0.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5.75" customHeight="1" x14ac:dyDescent="0.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5.75" customHeight="1" x14ac:dyDescent="0.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5.75" customHeight="1" x14ac:dyDescent="0.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5.75" customHeight="1" x14ac:dyDescent="0.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5.75" customHeight="1" x14ac:dyDescent="0.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5.75" customHeight="1" x14ac:dyDescent="0.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5.75" customHeight="1" x14ac:dyDescent="0.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5.75" customHeight="1" x14ac:dyDescent="0.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5.75" customHeight="1" x14ac:dyDescent="0.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5.75" customHeight="1" x14ac:dyDescent="0.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5.75" customHeight="1" x14ac:dyDescent="0.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5.75" customHeight="1" x14ac:dyDescent="0.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5.75" customHeight="1" x14ac:dyDescent="0.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5.75" customHeight="1" x14ac:dyDescent="0.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5.75" customHeight="1" x14ac:dyDescent="0.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5.75" customHeight="1" x14ac:dyDescent="0.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5.75" customHeight="1" x14ac:dyDescent="0.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5.75" customHeight="1" x14ac:dyDescent="0.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5.75" customHeight="1" x14ac:dyDescent="0.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5.75" customHeight="1" x14ac:dyDescent="0.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5.75" customHeight="1" x14ac:dyDescent="0.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5.75" customHeight="1" x14ac:dyDescent="0.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5.75" customHeight="1" x14ac:dyDescent="0.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5.75" customHeight="1" x14ac:dyDescent="0.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5.75" customHeight="1" x14ac:dyDescent="0.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5.75" customHeight="1" x14ac:dyDescent="0.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5.75" customHeight="1" x14ac:dyDescent="0.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5.75" customHeight="1" x14ac:dyDescent="0.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5.75" customHeight="1" x14ac:dyDescent="0.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5.75" customHeight="1" x14ac:dyDescent="0.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5.75" customHeight="1" x14ac:dyDescent="0.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5.75" customHeight="1" x14ac:dyDescent="0.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5.75" customHeight="1" x14ac:dyDescent="0.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5.75" customHeight="1" x14ac:dyDescent="0.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5.75" customHeight="1" x14ac:dyDescent="0.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5.75" customHeight="1" x14ac:dyDescent="0.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5.75" customHeight="1" x14ac:dyDescent="0.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5.75" customHeight="1" x14ac:dyDescent="0.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5.75" customHeight="1" x14ac:dyDescent="0.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5.75" customHeight="1" x14ac:dyDescent="0.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5.75" customHeight="1" x14ac:dyDescent="0.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5.75" customHeight="1" x14ac:dyDescent="0.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5.75" customHeight="1" x14ac:dyDescent="0.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5.75" customHeight="1" x14ac:dyDescent="0.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5.75" customHeight="1" x14ac:dyDescent="0.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5.75" customHeight="1" x14ac:dyDescent="0.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5.75" customHeight="1" x14ac:dyDescent="0.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5.75" customHeight="1" x14ac:dyDescent="0.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5.75" customHeight="1" x14ac:dyDescent="0.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5.75" customHeight="1" x14ac:dyDescent="0.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5.75" customHeight="1" x14ac:dyDescent="0.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5.75" customHeight="1" x14ac:dyDescent="0.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5.75" customHeight="1" x14ac:dyDescent="0.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5.75" customHeight="1" x14ac:dyDescent="0.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5.75" customHeight="1" x14ac:dyDescent="0.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5.75" customHeight="1" x14ac:dyDescent="0.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5.75" customHeight="1" x14ac:dyDescent="0.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5.75" customHeight="1" x14ac:dyDescent="0.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5.75" customHeight="1" x14ac:dyDescent="0.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5.75" customHeight="1" x14ac:dyDescent="0.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5.75" customHeight="1" x14ac:dyDescent="0.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5.75" customHeight="1" x14ac:dyDescent="0.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5.75" customHeight="1" x14ac:dyDescent="0.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5.75" customHeight="1" x14ac:dyDescent="0.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5.75" customHeight="1" x14ac:dyDescent="0.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5.75" customHeight="1" x14ac:dyDescent="0.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5.75" customHeight="1" x14ac:dyDescent="0.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5.75" customHeight="1" x14ac:dyDescent="0.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5.75" customHeight="1" x14ac:dyDescent="0.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110">
    <mergeCell ref="F30:G30"/>
    <mergeCell ref="H30:I30"/>
    <mergeCell ref="J30:K30"/>
    <mergeCell ref="L30:M30"/>
    <mergeCell ref="N30:O30"/>
    <mergeCell ref="C31:O31"/>
    <mergeCell ref="J33:K33"/>
    <mergeCell ref="L33:M33"/>
    <mergeCell ref="L29:M29"/>
    <mergeCell ref="N29:O29"/>
    <mergeCell ref="F25:G25"/>
    <mergeCell ref="F26:G26"/>
    <mergeCell ref="H26:I26"/>
    <mergeCell ref="J26:K26"/>
    <mergeCell ref="L26:M26"/>
    <mergeCell ref="N26:O26"/>
    <mergeCell ref="F27:G27"/>
    <mergeCell ref="H27:I27"/>
    <mergeCell ref="J27:K27"/>
    <mergeCell ref="F28:G28"/>
    <mergeCell ref="H28:I28"/>
    <mergeCell ref="J28:K28"/>
    <mergeCell ref="H29:I29"/>
    <mergeCell ref="J29:K29"/>
    <mergeCell ref="F29:G29"/>
    <mergeCell ref="F33:G33"/>
    <mergeCell ref="H33:I33"/>
    <mergeCell ref="B39:O39"/>
    <mergeCell ref="C40:O40"/>
    <mergeCell ref="N33:O33"/>
    <mergeCell ref="C34:O34"/>
    <mergeCell ref="F35:G35"/>
    <mergeCell ref="H35:I35"/>
    <mergeCell ref="J35:K35"/>
    <mergeCell ref="L35:M35"/>
    <mergeCell ref="N35:O35"/>
    <mergeCell ref="C22:O22"/>
    <mergeCell ref="F23:G23"/>
    <mergeCell ref="H23:I23"/>
    <mergeCell ref="J23:K23"/>
    <mergeCell ref="L23:M23"/>
    <mergeCell ref="N23:O23"/>
    <mergeCell ref="F32:G32"/>
    <mergeCell ref="H32:I32"/>
    <mergeCell ref="J32:K32"/>
    <mergeCell ref="L32:M32"/>
    <mergeCell ref="N32:O32"/>
    <mergeCell ref="J25:K25"/>
    <mergeCell ref="L25:M25"/>
    <mergeCell ref="F24:G24"/>
    <mergeCell ref="H24:I24"/>
    <mergeCell ref="J24:K24"/>
    <mergeCell ref="L24:M24"/>
    <mergeCell ref="N24:O24"/>
    <mergeCell ref="H25:I25"/>
    <mergeCell ref="N25:O25"/>
    <mergeCell ref="L27:M27"/>
    <mergeCell ref="N27:O27"/>
    <mergeCell ref="L28:M28"/>
    <mergeCell ref="N28:O28"/>
    <mergeCell ref="C17:K17"/>
    <mergeCell ref="L17:M17"/>
    <mergeCell ref="N17:O17"/>
    <mergeCell ref="F16:G16"/>
    <mergeCell ref="F18:G18"/>
    <mergeCell ref="H18:I18"/>
    <mergeCell ref="J18:K18"/>
    <mergeCell ref="L18:M18"/>
    <mergeCell ref="N18:O18"/>
    <mergeCell ref="C15:O15"/>
    <mergeCell ref="H12:I12"/>
    <mergeCell ref="J12:K12"/>
    <mergeCell ref="F13:G13"/>
    <mergeCell ref="H13:I13"/>
    <mergeCell ref="J13:K13"/>
    <mergeCell ref="F14:G14"/>
    <mergeCell ref="H14:I14"/>
    <mergeCell ref="H16:I16"/>
    <mergeCell ref="J16:K16"/>
    <mergeCell ref="L16:M16"/>
    <mergeCell ref="N16:O16"/>
    <mergeCell ref="L12:M12"/>
    <mergeCell ref="N12:O12"/>
    <mergeCell ref="L13:M13"/>
    <mergeCell ref="N13:O13"/>
    <mergeCell ref="L14:M14"/>
    <mergeCell ref="N14:O14"/>
    <mergeCell ref="C10:E11"/>
    <mergeCell ref="F10:G10"/>
    <mergeCell ref="H10:I10"/>
    <mergeCell ref="J10:K10"/>
    <mergeCell ref="L10:M10"/>
    <mergeCell ref="N10:O10"/>
    <mergeCell ref="F12:G12"/>
    <mergeCell ref="J14:K14"/>
    <mergeCell ref="L19:M19"/>
    <mergeCell ref="N19:O19"/>
    <mergeCell ref="L20:M20"/>
    <mergeCell ref="N20:O20"/>
    <mergeCell ref="L21:M21"/>
    <mergeCell ref="N21:O21"/>
    <mergeCell ref="H19:I19"/>
    <mergeCell ref="J19:K19"/>
    <mergeCell ref="F20:G20"/>
    <mergeCell ref="H20:I20"/>
    <mergeCell ref="J20:K20"/>
    <mergeCell ref="F21:G21"/>
    <mergeCell ref="H21:I21"/>
    <mergeCell ref="F19:G19"/>
    <mergeCell ref="J21:K2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Year</vt:lpstr>
      <vt:lpstr>Multi 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</dc:creator>
  <cp:lastModifiedBy>anish mathew</cp:lastModifiedBy>
  <dcterms:created xsi:type="dcterms:W3CDTF">2024-08-10T06:54:00Z</dcterms:created>
  <dcterms:modified xsi:type="dcterms:W3CDTF">2025-02-18T13:57:53Z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96E9C70631BC420EB055BD13AE52B4A4_12</vt:lpwstr>
  </property>
  <property fmtid="{D5CDD505-2E9C-101B-9397-08002B2CF9AE}" pid="3" name="KSOProductBuildVer">
    <vt:lpwstr>1033-12.2.0.18607</vt:lpwstr>
  </property>
</Properties>
</file>